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codeName="ThisWorkbook" defaultThemeVersion="124226"/>
  <bookViews>
    <workbookView xWindow="0" yWindow="0" windowWidth="20460" windowHeight="7590"/>
  </bookViews>
  <sheets>
    <sheet name="Estimate" sheetId="11" r:id="rId1"/>
  </sheets>
  <definedNames>
    <definedName name="_xlnm._FilterDatabase" localSheetId="0" hidden="1">Estimate!$A$10:$P$511</definedName>
    <definedName name="_xlnm.Print_Area" localSheetId="0">Estimate!$A$1:$P$511</definedName>
    <definedName name="_xlnm.Print_Titles" localSheetId="0">Estimate!$10:$10</definedName>
  </definedNames>
  <calcPr calcId="144525"/>
</workbook>
</file>

<file path=xl/calcChain.xml><?xml version="1.0" encoding="utf-8"?>
<calcChain xmlns="http://schemas.openxmlformats.org/spreadsheetml/2006/main">
  <c r="J499" i="11" l="1"/>
  <c r="H499" i="11"/>
  <c r="J498" i="11"/>
  <c r="H498" i="11"/>
  <c r="J496" i="11"/>
  <c r="H496" i="11"/>
  <c r="J495" i="11"/>
  <c r="H495" i="11"/>
  <c r="J492" i="11"/>
  <c r="H492" i="11"/>
  <c r="J491" i="11"/>
  <c r="H491" i="11"/>
  <c r="J490" i="11"/>
  <c r="H490" i="11"/>
  <c r="J489" i="11"/>
  <c r="H489" i="11"/>
  <c r="J488" i="11"/>
  <c r="H488" i="11"/>
  <c r="J487" i="11"/>
  <c r="H487" i="11"/>
  <c r="J486" i="11"/>
  <c r="H486" i="11"/>
  <c r="J485" i="11"/>
  <c r="H485" i="11"/>
  <c r="J484" i="11"/>
  <c r="H484" i="11"/>
  <c r="J483" i="11"/>
  <c r="H483" i="11"/>
  <c r="J480" i="11"/>
  <c r="H480" i="11"/>
  <c r="J479" i="11"/>
  <c r="H479" i="11"/>
  <c r="J478" i="11"/>
  <c r="H478" i="11"/>
  <c r="J477" i="11"/>
  <c r="H477" i="11"/>
  <c r="J476" i="11"/>
  <c r="H476" i="11"/>
  <c r="J475" i="11"/>
  <c r="H475" i="11"/>
  <c r="J474" i="11"/>
  <c r="H474" i="11"/>
  <c r="J473" i="11"/>
  <c r="H473" i="11"/>
  <c r="J472" i="11"/>
  <c r="H472" i="11"/>
  <c r="J471" i="11"/>
  <c r="H471" i="11"/>
  <c r="J470" i="11"/>
  <c r="H470" i="11"/>
  <c r="J469" i="11"/>
  <c r="H469" i="11"/>
  <c r="J468" i="11"/>
  <c r="H468" i="11"/>
  <c r="J467" i="11"/>
  <c r="H467" i="11"/>
  <c r="J466" i="11"/>
  <c r="H466" i="11"/>
  <c r="J465" i="11"/>
  <c r="H465" i="11"/>
  <c r="J464" i="11"/>
  <c r="H464" i="11"/>
  <c r="J463" i="11"/>
  <c r="H463" i="11"/>
  <c r="J462" i="11"/>
  <c r="H462" i="11"/>
  <c r="J461" i="11"/>
  <c r="H461" i="11"/>
  <c r="J460" i="11"/>
  <c r="H460" i="11"/>
  <c r="J459" i="11"/>
  <c r="H459" i="11"/>
  <c r="J458" i="11"/>
  <c r="H458" i="11"/>
  <c r="J457" i="11"/>
  <c r="H457" i="11"/>
  <c r="J456" i="11"/>
  <c r="H456" i="11"/>
  <c r="J455" i="11"/>
  <c r="H455" i="11"/>
  <c r="J454" i="11"/>
  <c r="H454" i="11"/>
  <c r="J453" i="11"/>
  <c r="H453" i="11"/>
  <c r="J452" i="11"/>
  <c r="H452" i="11"/>
  <c r="J451" i="11"/>
  <c r="H451" i="11"/>
  <c r="J450" i="11"/>
  <c r="H450" i="11"/>
  <c r="J449" i="11"/>
  <c r="H449" i="11"/>
  <c r="J448" i="11"/>
  <c r="H448" i="11"/>
  <c r="J447" i="11"/>
  <c r="H447" i="11"/>
  <c r="J442" i="11"/>
  <c r="H442" i="11"/>
  <c r="J441" i="11"/>
  <c r="H441" i="11"/>
  <c r="J437" i="11"/>
  <c r="H437" i="11"/>
  <c r="J436" i="11"/>
  <c r="H436" i="11"/>
  <c r="J435" i="11"/>
  <c r="H435" i="11"/>
  <c r="J434" i="11"/>
  <c r="H434" i="11"/>
  <c r="J433" i="11"/>
  <c r="H433" i="11"/>
  <c r="J432" i="11"/>
  <c r="H432" i="11"/>
  <c r="J431" i="11"/>
  <c r="H431" i="11"/>
  <c r="J430" i="11"/>
  <c r="H430" i="11"/>
  <c r="J429" i="11"/>
  <c r="H429" i="11"/>
  <c r="J428" i="11"/>
  <c r="H428" i="11"/>
  <c r="J423" i="11"/>
  <c r="H423" i="11"/>
  <c r="J420" i="11"/>
  <c r="H420" i="11"/>
  <c r="J419" i="11"/>
  <c r="H419" i="11"/>
  <c r="J416" i="11"/>
  <c r="H416" i="11"/>
  <c r="J415" i="11"/>
  <c r="H415" i="11"/>
  <c r="J414" i="11"/>
  <c r="H414" i="11"/>
  <c r="J413" i="11"/>
  <c r="H413" i="11"/>
  <c r="J412" i="11"/>
  <c r="H412" i="11"/>
  <c r="J411" i="11"/>
  <c r="H411" i="11"/>
  <c r="J410" i="11"/>
  <c r="H410" i="11"/>
  <c r="J409" i="11"/>
  <c r="H409" i="11"/>
  <c r="J408" i="11"/>
  <c r="H408" i="11"/>
  <c r="J407" i="11"/>
  <c r="H407" i="11"/>
  <c r="J406" i="11"/>
  <c r="H406" i="11"/>
  <c r="J405" i="11"/>
  <c r="H405" i="11"/>
  <c r="J404" i="11"/>
  <c r="H404" i="11"/>
  <c r="J401" i="11"/>
  <c r="H401" i="11"/>
  <c r="J400" i="11"/>
  <c r="H400" i="11"/>
  <c r="J399" i="11"/>
  <c r="H399" i="11"/>
  <c r="J398" i="11"/>
  <c r="H398" i="11"/>
  <c r="J395" i="11"/>
  <c r="H395" i="11"/>
  <c r="J394" i="11"/>
  <c r="H394" i="11"/>
  <c r="J393" i="11"/>
  <c r="H393" i="11"/>
  <c r="J392" i="11"/>
  <c r="H392" i="11"/>
  <c r="J391" i="11"/>
  <c r="H391" i="11"/>
  <c r="J390" i="11"/>
  <c r="H390" i="11"/>
  <c r="J389" i="11"/>
  <c r="H389" i="11"/>
  <c r="J388" i="11"/>
  <c r="H388" i="11"/>
  <c r="J387" i="11"/>
  <c r="H387" i="11"/>
  <c r="J386" i="11"/>
  <c r="H386" i="11"/>
  <c r="J385" i="11"/>
  <c r="H385" i="11"/>
  <c r="J384" i="11"/>
  <c r="H384" i="11"/>
  <c r="J383" i="11"/>
  <c r="H383" i="11"/>
  <c r="J382" i="11"/>
  <c r="H382" i="11"/>
  <c r="J381" i="11"/>
  <c r="H381" i="11"/>
  <c r="J380" i="11"/>
  <c r="H380" i="11"/>
  <c r="J379" i="11"/>
  <c r="H379" i="11"/>
  <c r="J378" i="11"/>
  <c r="H378" i="11"/>
  <c r="J377" i="11"/>
  <c r="H377" i="11"/>
  <c r="J376" i="11"/>
  <c r="H376" i="11"/>
  <c r="J375" i="11"/>
  <c r="H375" i="11"/>
  <c r="J374" i="11"/>
  <c r="H374" i="11"/>
  <c r="J373" i="11"/>
  <c r="H373" i="11"/>
  <c r="J372" i="11"/>
  <c r="H372" i="11"/>
  <c r="J371" i="11"/>
  <c r="H371" i="11"/>
  <c r="J370" i="11"/>
  <c r="H370" i="11"/>
  <c r="J369" i="11"/>
  <c r="H369" i="11"/>
  <c r="J368" i="11"/>
  <c r="H368" i="11"/>
  <c r="J367" i="11"/>
  <c r="H367" i="11"/>
  <c r="J366" i="11"/>
  <c r="H366" i="11"/>
  <c r="J365" i="11"/>
  <c r="H365" i="11"/>
  <c r="J364" i="11"/>
  <c r="H364" i="11"/>
  <c r="J363" i="11"/>
  <c r="H363" i="11"/>
  <c r="J362" i="11"/>
  <c r="H362" i="11"/>
  <c r="J361" i="11"/>
  <c r="H361" i="11"/>
  <c r="J360" i="11"/>
  <c r="H360" i="11"/>
  <c r="J359" i="11"/>
  <c r="H359" i="11"/>
  <c r="J358" i="11"/>
  <c r="H358" i="11"/>
  <c r="J357" i="11"/>
  <c r="H357" i="11"/>
  <c r="J356" i="11"/>
  <c r="H356" i="11"/>
  <c r="J355" i="11"/>
  <c r="H355" i="11"/>
  <c r="J354" i="11"/>
  <c r="H354" i="11"/>
  <c r="J353" i="11"/>
  <c r="H353" i="11"/>
  <c r="J352" i="11"/>
  <c r="H352" i="11"/>
  <c r="J351" i="11"/>
  <c r="H351" i="11"/>
  <c r="J350" i="11"/>
  <c r="H350" i="11"/>
  <c r="J349" i="11"/>
  <c r="H349" i="11"/>
  <c r="J348" i="11"/>
  <c r="H348" i="11"/>
  <c r="J347" i="11"/>
  <c r="H347" i="11"/>
  <c r="J346" i="11"/>
  <c r="H346" i="11"/>
  <c r="J345" i="11"/>
  <c r="H345" i="11"/>
  <c r="J344" i="11"/>
  <c r="H344" i="11"/>
  <c r="J343" i="11"/>
  <c r="H343" i="11"/>
  <c r="J342" i="11"/>
  <c r="H342" i="11"/>
  <c r="J341" i="11"/>
  <c r="H341" i="11"/>
  <c r="J340" i="11"/>
  <c r="H340" i="11"/>
  <c r="J339" i="11"/>
  <c r="H339" i="11"/>
  <c r="J338" i="11"/>
  <c r="H338" i="11"/>
  <c r="J337" i="11"/>
  <c r="H337" i="11"/>
  <c r="J336" i="11"/>
  <c r="H336" i="11"/>
  <c r="J335" i="11"/>
  <c r="H335" i="11"/>
  <c r="J334" i="11"/>
  <c r="H334" i="11"/>
  <c r="J333" i="11"/>
  <c r="H333" i="11"/>
  <c r="J332" i="11"/>
  <c r="H332" i="11"/>
  <c r="J329" i="11"/>
  <c r="H329" i="11"/>
  <c r="J328" i="11"/>
  <c r="H328" i="11"/>
  <c r="J327" i="11"/>
  <c r="H327" i="11"/>
  <c r="J326" i="11"/>
  <c r="H326" i="11"/>
  <c r="J325" i="11"/>
  <c r="H325" i="11"/>
  <c r="J324" i="11"/>
  <c r="H324" i="11"/>
  <c r="J323" i="11"/>
  <c r="H323" i="11"/>
  <c r="J322" i="11"/>
  <c r="H322" i="11"/>
  <c r="J321" i="11"/>
  <c r="H321" i="11"/>
  <c r="J320" i="11"/>
  <c r="H320" i="11"/>
  <c r="J319" i="11"/>
  <c r="H319" i="11"/>
  <c r="J318" i="11"/>
  <c r="H318" i="11"/>
  <c r="J317" i="11"/>
  <c r="H317" i="11"/>
  <c r="J302" i="11"/>
  <c r="J303" i="11"/>
  <c r="J304" i="11"/>
  <c r="J305" i="11"/>
  <c r="J306" i="11"/>
  <c r="J307" i="11"/>
  <c r="J308" i="11"/>
  <c r="J309" i="11"/>
  <c r="J310" i="11"/>
  <c r="J311" i="11"/>
  <c r="J312" i="11"/>
  <c r="J301" i="11"/>
  <c r="M312" i="11"/>
  <c r="M311" i="11"/>
  <c r="M310" i="11"/>
  <c r="M309" i="11"/>
  <c r="M308" i="11"/>
  <c r="M307" i="11"/>
  <c r="M306" i="11"/>
  <c r="M305" i="11"/>
  <c r="M304" i="11"/>
  <c r="M303" i="11"/>
  <c r="M302" i="11"/>
  <c r="M301" i="11"/>
  <c r="J296" i="11"/>
  <c r="H296" i="11"/>
  <c r="J295" i="11"/>
  <c r="H295" i="11"/>
  <c r="J291" i="11"/>
  <c r="H291" i="11"/>
  <c r="J290" i="11"/>
  <c r="H290" i="11"/>
  <c r="J289" i="11"/>
  <c r="H289" i="11"/>
  <c r="J288" i="11"/>
  <c r="H288" i="11"/>
  <c r="J287" i="11"/>
  <c r="H287" i="11"/>
  <c r="J286" i="11"/>
  <c r="H286" i="11"/>
  <c r="J285" i="11"/>
  <c r="H285" i="11"/>
  <c r="J280" i="11"/>
  <c r="H280" i="11"/>
  <c r="J279" i="11"/>
  <c r="H279" i="11"/>
  <c r="J276" i="11"/>
  <c r="H276" i="11"/>
  <c r="J275" i="11"/>
  <c r="H275" i="11"/>
  <c r="J272" i="11"/>
  <c r="H272" i="11"/>
  <c r="J269" i="11"/>
  <c r="H269" i="11"/>
  <c r="J268" i="11"/>
  <c r="H268" i="11"/>
  <c r="J265" i="11"/>
  <c r="H265" i="11"/>
  <c r="J260" i="11"/>
  <c r="H260" i="11"/>
  <c r="J259" i="11"/>
  <c r="H259" i="11"/>
  <c r="J258" i="11"/>
  <c r="H258" i="11"/>
  <c r="J257" i="11"/>
  <c r="H257" i="11"/>
  <c r="J256" i="11"/>
  <c r="H256" i="11"/>
  <c r="J255" i="11"/>
  <c r="H255" i="11"/>
  <c r="J254" i="11"/>
  <c r="H254" i="11"/>
  <c r="J253" i="11"/>
  <c r="H253" i="11"/>
  <c r="J252" i="11"/>
  <c r="H252" i="11"/>
  <c r="J251" i="11"/>
  <c r="H251" i="11"/>
  <c r="J250" i="11"/>
  <c r="H250" i="11"/>
  <c r="J249" i="11"/>
  <c r="H249" i="11"/>
  <c r="J246" i="11"/>
  <c r="H246" i="11"/>
  <c r="J245" i="11"/>
  <c r="H245" i="11"/>
  <c r="J244" i="11"/>
  <c r="H244" i="11"/>
  <c r="J243" i="11"/>
  <c r="H243" i="11"/>
  <c r="J242" i="11"/>
  <c r="H242" i="11"/>
  <c r="J239" i="11"/>
  <c r="H239" i="11"/>
  <c r="J238" i="11"/>
  <c r="H238" i="11"/>
  <c r="J237" i="11"/>
  <c r="H237" i="11"/>
  <c r="J236" i="11"/>
  <c r="H236" i="11"/>
  <c r="J235" i="11"/>
  <c r="H235" i="11"/>
  <c r="J234" i="11"/>
  <c r="H234" i="11"/>
  <c r="J233" i="11"/>
  <c r="H233" i="11"/>
  <c r="J232" i="11"/>
  <c r="H232" i="11"/>
  <c r="J231" i="11"/>
  <c r="H231" i="11"/>
  <c r="J230" i="11"/>
  <c r="H230" i="11"/>
  <c r="J229" i="11"/>
  <c r="H229" i="11"/>
  <c r="J228" i="11"/>
  <c r="H228" i="11"/>
  <c r="J227" i="11"/>
  <c r="H227" i="11"/>
  <c r="J226" i="11"/>
  <c r="H226" i="11"/>
  <c r="J225" i="11"/>
  <c r="H225" i="11"/>
  <c r="J224" i="11"/>
  <c r="H224" i="11"/>
  <c r="J223" i="11"/>
  <c r="H223" i="11"/>
  <c r="J218" i="11"/>
  <c r="H218" i="11"/>
  <c r="J217" i="11"/>
  <c r="H217" i="11"/>
  <c r="J216" i="11"/>
  <c r="H216" i="11"/>
  <c r="J215" i="11"/>
  <c r="H215" i="11"/>
  <c r="J214" i="11"/>
  <c r="H214" i="11"/>
  <c r="J213" i="11"/>
  <c r="H213" i="11"/>
  <c r="J212" i="11"/>
  <c r="H212" i="11"/>
  <c r="J211" i="11"/>
  <c r="H211" i="11"/>
  <c r="J210" i="11"/>
  <c r="H210" i="11"/>
  <c r="J209" i="11"/>
  <c r="H209" i="11"/>
  <c r="J208" i="11"/>
  <c r="H208" i="11"/>
  <c r="J207" i="11"/>
  <c r="H207" i="11"/>
  <c r="J206" i="11"/>
  <c r="H206" i="11"/>
  <c r="J205" i="11"/>
  <c r="H205" i="11"/>
  <c r="J204" i="11"/>
  <c r="H204" i="11"/>
  <c r="J203" i="11"/>
  <c r="H203" i="11"/>
  <c r="J202" i="11"/>
  <c r="H202" i="11"/>
  <c r="J201" i="11"/>
  <c r="H201" i="11"/>
  <c r="J200" i="11"/>
  <c r="H200" i="11"/>
  <c r="J197" i="11"/>
  <c r="H197" i="11"/>
  <c r="J196" i="11"/>
  <c r="H196" i="11"/>
  <c r="J195" i="11"/>
  <c r="H195" i="11"/>
  <c r="J194" i="11"/>
  <c r="H194" i="11"/>
  <c r="J193" i="11"/>
  <c r="H193" i="11"/>
  <c r="J192" i="11"/>
  <c r="H192" i="11"/>
  <c r="J191" i="11"/>
  <c r="H191" i="11"/>
  <c r="J190" i="11"/>
  <c r="H190" i="11"/>
  <c r="J189" i="11"/>
  <c r="H189" i="11"/>
  <c r="J188" i="11"/>
  <c r="H188" i="11"/>
  <c r="J187" i="11"/>
  <c r="H187" i="11"/>
  <c r="J186" i="11"/>
  <c r="H186" i="11"/>
  <c r="J185" i="11"/>
  <c r="H185" i="11"/>
  <c r="J184" i="11"/>
  <c r="H184" i="11"/>
  <c r="J183" i="11"/>
  <c r="H183" i="11"/>
  <c r="J182" i="11"/>
  <c r="H182" i="11"/>
  <c r="J181" i="11"/>
  <c r="H181" i="11"/>
  <c r="J180" i="11"/>
  <c r="H180" i="11"/>
  <c r="J179" i="11"/>
  <c r="H179" i="11"/>
  <c r="J174" i="11"/>
  <c r="H174" i="11"/>
  <c r="J173" i="11"/>
  <c r="H173" i="11"/>
  <c r="J172" i="11"/>
  <c r="H172" i="11"/>
  <c r="J171" i="11"/>
  <c r="H171" i="11"/>
  <c r="J170" i="11"/>
  <c r="H170" i="11"/>
  <c r="J169" i="11"/>
  <c r="H169" i="11"/>
  <c r="J168" i="11"/>
  <c r="H168" i="11"/>
  <c r="J167" i="11"/>
  <c r="H167" i="11"/>
  <c r="J166" i="11"/>
  <c r="H166" i="11"/>
  <c r="J161" i="11"/>
  <c r="H161" i="11"/>
  <c r="J160" i="11"/>
  <c r="H160" i="11"/>
  <c r="J157" i="11"/>
  <c r="H157" i="11"/>
  <c r="J156" i="11"/>
  <c r="H156" i="11"/>
  <c r="J155" i="11"/>
  <c r="H155" i="11"/>
  <c r="J150" i="11"/>
  <c r="H150" i="11"/>
  <c r="J149" i="11"/>
  <c r="H149" i="11"/>
  <c r="J146" i="11"/>
  <c r="H146" i="11"/>
  <c r="J145" i="11"/>
  <c r="H145" i="11"/>
  <c r="J142" i="11"/>
  <c r="H142" i="11"/>
  <c r="J141" i="11"/>
  <c r="H141" i="11"/>
  <c r="J136" i="11"/>
  <c r="H136" i="11"/>
  <c r="J135" i="11"/>
  <c r="H135" i="11"/>
  <c r="J134" i="11"/>
  <c r="H134" i="11"/>
  <c r="J133" i="11"/>
  <c r="H133" i="11"/>
  <c r="J132" i="11"/>
  <c r="H132" i="11"/>
  <c r="J127" i="11"/>
  <c r="H127" i="11"/>
  <c r="J126" i="11"/>
  <c r="H126" i="11"/>
  <c r="J125" i="11"/>
  <c r="H125" i="11"/>
  <c r="J124" i="11"/>
  <c r="H124" i="11"/>
  <c r="J123" i="11"/>
  <c r="H123" i="11"/>
  <c r="J122" i="11"/>
  <c r="H122" i="11"/>
  <c r="J121" i="11"/>
  <c r="H121" i="11"/>
  <c r="J120" i="11"/>
  <c r="H120" i="11"/>
  <c r="J117" i="11"/>
  <c r="H117" i="11"/>
  <c r="J116" i="11"/>
  <c r="H116" i="11"/>
  <c r="J115" i="11"/>
  <c r="H115" i="11"/>
  <c r="J114" i="11"/>
  <c r="H114" i="11"/>
  <c r="J111" i="11"/>
  <c r="H111" i="11"/>
  <c r="J108" i="11"/>
  <c r="H108" i="11"/>
  <c r="J107" i="11"/>
  <c r="H107" i="11"/>
  <c r="J106" i="11"/>
  <c r="H106" i="11"/>
  <c r="J105" i="11"/>
  <c r="H105" i="11"/>
  <c r="J104" i="11"/>
  <c r="H104" i="11"/>
  <c r="J103" i="11"/>
  <c r="H103" i="11"/>
  <c r="J102" i="11"/>
  <c r="H102" i="11"/>
  <c r="J101" i="11"/>
  <c r="H101" i="11"/>
  <c r="J100" i="11"/>
  <c r="H100" i="11"/>
  <c r="J99" i="11"/>
  <c r="H99" i="11"/>
  <c r="J98" i="11"/>
  <c r="H98" i="11"/>
  <c r="J97" i="11"/>
  <c r="H97" i="11"/>
  <c r="J96" i="11"/>
  <c r="H96" i="11"/>
  <c r="O91" i="11"/>
  <c r="O88" i="11"/>
  <c r="O87" i="11"/>
  <c r="O86" i="11"/>
  <c r="O85" i="11"/>
  <c r="O84" i="11"/>
  <c r="O83" i="11"/>
  <c r="O82" i="11"/>
  <c r="O81" i="11"/>
  <c r="O80" i="11"/>
  <c r="O79" i="11"/>
  <c r="O78" i="11"/>
  <c r="O77" i="11"/>
  <c r="J91" i="11"/>
  <c r="K91" i="11" s="1"/>
  <c r="H91" i="11"/>
  <c r="I91" i="11" s="1"/>
  <c r="M91" i="11" s="1"/>
  <c r="J88" i="11"/>
  <c r="K88" i="11" s="1"/>
  <c r="H88" i="11"/>
  <c r="I88" i="11" s="1"/>
  <c r="M88" i="11" s="1"/>
  <c r="J87" i="11"/>
  <c r="K87" i="11" s="1"/>
  <c r="H87" i="11"/>
  <c r="I87" i="11" s="1"/>
  <c r="M87" i="11" s="1"/>
  <c r="J86" i="11"/>
  <c r="K86" i="11" s="1"/>
  <c r="H86" i="11"/>
  <c r="I86" i="11" s="1"/>
  <c r="M86" i="11" s="1"/>
  <c r="J85" i="11"/>
  <c r="K85" i="11" s="1"/>
  <c r="H85" i="11"/>
  <c r="I85" i="11" s="1"/>
  <c r="M85" i="11" s="1"/>
  <c r="J84" i="11"/>
  <c r="K84" i="11" s="1"/>
  <c r="H84" i="11"/>
  <c r="I84" i="11" s="1"/>
  <c r="M84" i="11" s="1"/>
  <c r="J83" i="11"/>
  <c r="K83" i="11" s="1"/>
  <c r="H83" i="11"/>
  <c r="I83" i="11" s="1"/>
  <c r="M83" i="11" s="1"/>
  <c r="J82" i="11"/>
  <c r="K82" i="11" s="1"/>
  <c r="H82" i="11"/>
  <c r="I82" i="11" s="1"/>
  <c r="M82" i="11" s="1"/>
  <c r="J81" i="11"/>
  <c r="K81" i="11" s="1"/>
  <c r="H81" i="11"/>
  <c r="I81" i="11" s="1"/>
  <c r="M81" i="11" s="1"/>
  <c r="J80" i="11"/>
  <c r="K80" i="11" s="1"/>
  <c r="H80" i="11"/>
  <c r="I80" i="11" s="1"/>
  <c r="M80" i="11" s="1"/>
  <c r="J79" i="11"/>
  <c r="K79" i="11" s="1"/>
  <c r="H79" i="11"/>
  <c r="I79" i="11" s="1"/>
  <c r="M79" i="11" s="1"/>
  <c r="J78" i="11"/>
  <c r="K78" i="11" s="1"/>
  <c r="H78" i="11"/>
  <c r="I78" i="11" s="1"/>
  <c r="M78" i="11" s="1"/>
  <c r="J77" i="11"/>
  <c r="K77" i="11" s="1"/>
  <c r="H77" i="11"/>
  <c r="I77" i="11" s="1"/>
  <c r="M77" i="11" s="1"/>
  <c r="J72" i="11"/>
  <c r="H72" i="11"/>
  <c r="J71" i="11"/>
  <c r="H71" i="11"/>
  <c r="J70" i="11"/>
  <c r="H70" i="11"/>
  <c r="J67" i="11"/>
  <c r="H67" i="11"/>
  <c r="J66" i="11"/>
  <c r="H66" i="11"/>
  <c r="J63" i="11"/>
  <c r="H63" i="11"/>
  <c r="J62" i="11"/>
  <c r="H62" i="11"/>
  <c r="J61" i="11"/>
  <c r="H61" i="11"/>
  <c r="J60" i="11"/>
  <c r="H60" i="11"/>
  <c r="J57" i="11"/>
  <c r="H57" i="11"/>
  <c r="J56" i="11"/>
  <c r="H56" i="11"/>
  <c r="J55" i="11"/>
  <c r="H55" i="11"/>
  <c r="J54" i="11"/>
  <c r="H54" i="11"/>
  <c r="J53" i="11"/>
  <c r="H53" i="11"/>
  <c r="J50" i="11"/>
  <c r="H50" i="11"/>
  <c r="J49" i="11"/>
  <c r="H49" i="11"/>
  <c r="J48" i="11"/>
  <c r="H48" i="11"/>
  <c r="J47" i="11"/>
  <c r="H47" i="11"/>
  <c r="J46" i="11"/>
  <c r="H46" i="11"/>
  <c r="J45" i="11"/>
  <c r="H45" i="11"/>
  <c r="J44" i="11"/>
  <c r="H44" i="11"/>
  <c r="J39" i="11"/>
  <c r="H39" i="11"/>
  <c r="J37" i="11"/>
  <c r="H37" i="11"/>
  <c r="J36" i="11"/>
  <c r="H36" i="11"/>
  <c r="A421" i="11" l="1"/>
  <c r="A422" i="11"/>
  <c r="F423" i="11"/>
  <c r="K423" i="11" s="1"/>
  <c r="A501" i="11"/>
  <c r="A444" i="11"/>
  <c r="A439" i="11"/>
  <c r="A425" i="11"/>
  <c r="A314" i="11"/>
  <c r="A298" i="11"/>
  <c r="A282" i="11"/>
  <c r="A220" i="11"/>
  <c r="A176" i="11"/>
  <c r="A163" i="11"/>
  <c r="A93" i="11"/>
  <c r="A94" i="11"/>
  <c r="A74" i="11"/>
  <c r="A41" i="11"/>
  <c r="A40" i="11"/>
  <c r="A42" i="11"/>
  <c r="A43" i="11"/>
  <c r="A51" i="11"/>
  <c r="A52" i="11"/>
  <c r="A58" i="11"/>
  <c r="A59" i="11"/>
  <c r="A64" i="11"/>
  <c r="A65" i="11"/>
  <c r="A68" i="11"/>
  <c r="A69" i="11"/>
  <c r="A73" i="11"/>
  <c r="A75" i="11"/>
  <c r="A76" i="11"/>
  <c r="A89" i="11"/>
  <c r="A90" i="11"/>
  <c r="A92" i="11"/>
  <c r="A95" i="11"/>
  <c r="A109" i="11"/>
  <c r="A110" i="11"/>
  <c r="A112" i="11"/>
  <c r="A113" i="11"/>
  <c r="A118" i="11"/>
  <c r="A119" i="11"/>
  <c r="A128" i="11"/>
  <c r="A129" i="11"/>
  <c r="A130" i="11"/>
  <c r="A131" i="11"/>
  <c r="A137" i="11"/>
  <c r="A138" i="11"/>
  <c r="A139" i="11"/>
  <c r="A140" i="11"/>
  <c r="A143" i="11"/>
  <c r="A144" i="11"/>
  <c r="A147" i="11"/>
  <c r="A148" i="11"/>
  <c r="A151" i="11"/>
  <c r="A152" i="11"/>
  <c r="A153" i="11"/>
  <c r="A154" i="11"/>
  <c r="A158" i="11"/>
  <c r="A159" i="11"/>
  <c r="A162" i="11"/>
  <c r="A164" i="11"/>
  <c r="A165" i="11"/>
  <c r="A175" i="11"/>
  <c r="A177" i="11"/>
  <c r="A178" i="11"/>
  <c r="A198" i="11"/>
  <c r="A199" i="11"/>
  <c r="A219" i="11"/>
  <c r="A221" i="11"/>
  <c r="A222" i="11"/>
  <c r="A240" i="11"/>
  <c r="A241" i="11"/>
  <c r="A247" i="11"/>
  <c r="A248" i="11"/>
  <c r="A261" i="11"/>
  <c r="A262" i="11"/>
  <c r="A263" i="11"/>
  <c r="A264" i="11"/>
  <c r="A266" i="11"/>
  <c r="A267" i="11"/>
  <c r="A270" i="11"/>
  <c r="A271" i="11"/>
  <c r="A273" i="11"/>
  <c r="A274" i="11"/>
  <c r="A277" i="11"/>
  <c r="A278" i="11"/>
  <c r="A281" i="11"/>
  <c r="A283" i="11"/>
  <c r="A284" i="11"/>
  <c r="A292" i="11"/>
  <c r="A293" i="11"/>
  <c r="A294" i="11"/>
  <c r="A297" i="11"/>
  <c r="A299" i="11"/>
  <c r="A300" i="11"/>
  <c r="A313" i="11"/>
  <c r="A315" i="11"/>
  <c r="A316" i="11"/>
  <c r="A330" i="11"/>
  <c r="A331" i="11"/>
  <c r="A396" i="11"/>
  <c r="A397" i="11"/>
  <c r="A402" i="11"/>
  <c r="A403" i="11"/>
  <c r="A417" i="11"/>
  <c r="A418" i="11"/>
  <c r="A424" i="11"/>
  <c r="A426" i="11"/>
  <c r="A427" i="11"/>
  <c r="A438" i="11"/>
  <c r="A440" i="11"/>
  <c r="A443" i="11"/>
  <c r="A445" i="11"/>
  <c r="A446" i="11"/>
  <c r="A481" i="11"/>
  <c r="A482" i="11"/>
  <c r="A493" i="11"/>
  <c r="A494" i="11"/>
  <c r="A497" i="11"/>
  <c r="A500" i="11"/>
  <c r="A502" i="11"/>
  <c r="F420" i="11"/>
  <c r="F419" i="11"/>
  <c r="O419" i="11" s="1"/>
  <c r="F280" i="11"/>
  <c r="F279" i="11"/>
  <c r="D408" i="11"/>
  <c r="F408" i="11" s="1"/>
  <c r="D405" i="11"/>
  <c r="F405" i="11" s="1"/>
  <c r="F416" i="11"/>
  <c r="F415" i="11"/>
  <c r="O415" i="11" s="1"/>
  <c r="F414" i="11"/>
  <c r="O414" i="11" s="1"/>
  <c r="F413" i="11"/>
  <c r="O413" i="11" s="1"/>
  <c r="F412" i="11"/>
  <c r="F411" i="11"/>
  <c r="F410" i="11"/>
  <c r="F409" i="11"/>
  <c r="O409" i="11" s="1"/>
  <c r="F407" i="11"/>
  <c r="F406" i="11"/>
  <c r="F404" i="11"/>
  <c r="F401" i="11"/>
  <c r="K401" i="11" s="1"/>
  <c r="F400" i="11"/>
  <c r="F399" i="11"/>
  <c r="F398" i="11"/>
  <c r="F276" i="11"/>
  <c r="K276" i="11" s="1"/>
  <c r="F275" i="11"/>
  <c r="F395" i="11"/>
  <c r="F394" i="11"/>
  <c r="F393" i="11"/>
  <c r="I393" i="11" s="1"/>
  <c r="M393" i="11" s="1"/>
  <c r="F392" i="11"/>
  <c r="F391" i="11"/>
  <c r="F390" i="11"/>
  <c r="F389" i="11"/>
  <c r="I389" i="11" s="1"/>
  <c r="M389" i="11" s="1"/>
  <c r="F388" i="11"/>
  <c r="F387" i="11"/>
  <c r="F386" i="11"/>
  <c r="F385" i="11"/>
  <c r="I385" i="11" s="1"/>
  <c r="M385" i="11" s="1"/>
  <c r="F384" i="11"/>
  <c r="F383" i="11"/>
  <c r="F382" i="11"/>
  <c r="F381" i="11"/>
  <c r="I381" i="11" s="1"/>
  <c r="M381" i="11" s="1"/>
  <c r="F380" i="11"/>
  <c r="F379" i="11"/>
  <c r="F378" i="11"/>
  <c r="F377" i="11"/>
  <c r="F376" i="11"/>
  <c r="F375" i="11"/>
  <c r="I375" i="11" s="1"/>
  <c r="M375" i="11" s="1"/>
  <c r="F374" i="11"/>
  <c r="F373" i="11"/>
  <c r="F372" i="11"/>
  <c r="F371" i="11"/>
  <c r="I371" i="11" s="1"/>
  <c r="M371" i="11" s="1"/>
  <c r="F370" i="11"/>
  <c r="F369" i="11"/>
  <c r="K369" i="11" s="1"/>
  <c r="F368" i="11"/>
  <c r="F367" i="11"/>
  <c r="I367" i="11" s="1"/>
  <c r="M367" i="11" s="1"/>
  <c r="F366" i="11"/>
  <c r="F365" i="11"/>
  <c r="F364" i="11"/>
  <c r="F363" i="11"/>
  <c r="I363" i="11" s="1"/>
  <c r="M363" i="11" s="1"/>
  <c r="F362" i="11"/>
  <c r="F361" i="11"/>
  <c r="K361" i="11" s="1"/>
  <c r="F360" i="11"/>
  <c r="F359" i="11"/>
  <c r="O359" i="11" s="1"/>
  <c r="F358" i="11"/>
  <c r="F357" i="11"/>
  <c r="O357" i="11" s="1"/>
  <c r="F356" i="11"/>
  <c r="F355" i="11"/>
  <c r="F354" i="11"/>
  <c r="F353" i="11"/>
  <c r="K353" i="11" s="1"/>
  <c r="F352" i="11"/>
  <c r="F351" i="11"/>
  <c r="F350" i="11"/>
  <c r="F349" i="11"/>
  <c r="F348" i="11"/>
  <c r="F347" i="11"/>
  <c r="F346" i="11"/>
  <c r="F345" i="11"/>
  <c r="I345" i="11" s="1"/>
  <c r="M345" i="11" s="1"/>
  <c r="F344" i="11"/>
  <c r="F343" i="11"/>
  <c r="F342" i="11"/>
  <c r="F341" i="11"/>
  <c r="F340" i="11"/>
  <c r="F339" i="11"/>
  <c r="F338" i="11"/>
  <c r="F337" i="11"/>
  <c r="F336" i="11"/>
  <c r="F335" i="11"/>
  <c r="F334" i="11"/>
  <c r="F333" i="11"/>
  <c r="F332" i="11"/>
  <c r="F329" i="11"/>
  <c r="F328" i="11"/>
  <c r="F327" i="11"/>
  <c r="K327" i="11" s="1"/>
  <c r="F326" i="11"/>
  <c r="F325" i="11"/>
  <c r="F324" i="11"/>
  <c r="F323" i="11"/>
  <c r="F322" i="11"/>
  <c r="F321" i="11"/>
  <c r="F320" i="11"/>
  <c r="F319" i="11"/>
  <c r="F318" i="11"/>
  <c r="F317" i="11"/>
  <c r="F312" i="11"/>
  <c r="F291" i="11"/>
  <c r="F442" i="11"/>
  <c r="F441" i="11"/>
  <c r="O441" i="11" s="1"/>
  <c r="D272" i="11"/>
  <c r="P74" i="11"/>
  <c r="O291" i="11" l="1"/>
  <c r="I291" i="11"/>
  <c r="M291" i="11" s="1"/>
  <c r="O319" i="11"/>
  <c r="I319" i="11"/>
  <c r="M319" i="11" s="1"/>
  <c r="O323" i="11"/>
  <c r="I323" i="11"/>
  <c r="M323" i="11" s="1"/>
  <c r="O442" i="11"/>
  <c r="I442" i="11"/>
  <c r="M442" i="11" s="1"/>
  <c r="O312" i="11"/>
  <c r="K312" i="11"/>
  <c r="O318" i="11"/>
  <c r="K318" i="11"/>
  <c r="I318" i="11"/>
  <c r="M318" i="11" s="1"/>
  <c r="O320" i="11"/>
  <c r="K320" i="11"/>
  <c r="I320" i="11"/>
  <c r="M320" i="11" s="1"/>
  <c r="O322" i="11"/>
  <c r="K322" i="11"/>
  <c r="I322" i="11"/>
  <c r="M322" i="11" s="1"/>
  <c r="O324" i="11"/>
  <c r="I324" i="11"/>
  <c r="M324" i="11" s="1"/>
  <c r="K324" i="11"/>
  <c r="O326" i="11"/>
  <c r="K326" i="11"/>
  <c r="I326" i="11"/>
  <c r="M326" i="11" s="1"/>
  <c r="O328" i="11"/>
  <c r="K328" i="11"/>
  <c r="I328" i="11"/>
  <c r="M328" i="11" s="1"/>
  <c r="O332" i="11"/>
  <c r="K332" i="11"/>
  <c r="I332" i="11"/>
  <c r="M332" i="11" s="1"/>
  <c r="O334" i="11"/>
  <c r="K334" i="11"/>
  <c r="I334" i="11"/>
  <c r="M334" i="11" s="1"/>
  <c r="O336" i="11"/>
  <c r="I336" i="11"/>
  <c r="M336" i="11" s="1"/>
  <c r="K336" i="11"/>
  <c r="O338" i="11"/>
  <c r="K338" i="11"/>
  <c r="I338" i="11"/>
  <c r="M338" i="11" s="1"/>
  <c r="O340" i="11"/>
  <c r="K340" i="11"/>
  <c r="I340" i="11"/>
  <c r="M340" i="11" s="1"/>
  <c r="O342" i="11"/>
  <c r="K342" i="11"/>
  <c r="I342" i="11"/>
  <c r="M342" i="11" s="1"/>
  <c r="O344" i="11"/>
  <c r="K344" i="11"/>
  <c r="I344" i="11"/>
  <c r="M344" i="11" s="1"/>
  <c r="O346" i="11"/>
  <c r="K346" i="11"/>
  <c r="O348" i="11"/>
  <c r="I348" i="11"/>
  <c r="M348" i="11" s="1"/>
  <c r="O350" i="11"/>
  <c r="K350" i="11"/>
  <c r="I350" i="11"/>
  <c r="M350" i="11" s="1"/>
  <c r="O352" i="11"/>
  <c r="K352" i="11"/>
  <c r="I352" i="11"/>
  <c r="M352" i="11" s="1"/>
  <c r="O354" i="11"/>
  <c r="I354" i="11"/>
  <c r="M354" i="11" s="1"/>
  <c r="O356" i="11"/>
  <c r="K356" i="11"/>
  <c r="O358" i="11"/>
  <c r="K358" i="11"/>
  <c r="I358" i="11"/>
  <c r="M358" i="11" s="1"/>
  <c r="O360" i="11"/>
  <c r="K360" i="11"/>
  <c r="I360" i="11"/>
  <c r="M360" i="11" s="1"/>
  <c r="O362" i="11"/>
  <c r="K362" i="11"/>
  <c r="O364" i="11"/>
  <c r="K364" i="11"/>
  <c r="I364" i="11"/>
  <c r="M364" i="11" s="1"/>
  <c r="O366" i="11"/>
  <c r="K366" i="11"/>
  <c r="O368" i="11"/>
  <c r="K368" i="11"/>
  <c r="I368" i="11"/>
  <c r="M368" i="11" s="1"/>
  <c r="O370" i="11"/>
  <c r="K370" i="11"/>
  <c r="O372" i="11"/>
  <c r="K372" i="11"/>
  <c r="I372" i="11"/>
  <c r="M372" i="11" s="1"/>
  <c r="O374" i="11"/>
  <c r="K374" i="11"/>
  <c r="O376" i="11"/>
  <c r="K376" i="11"/>
  <c r="O378" i="11"/>
  <c r="K378" i="11"/>
  <c r="O380" i="11"/>
  <c r="K380" i="11"/>
  <c r="O382" i="11"/>
  <c r="K382" i="11"/>
  <c r="O384" i="11"/>
  <c r="K384" i="11"/>
  <c r="I384" i="11"/>
  <c r="M384" i="11" s="1"/>
  <c r="O386" i="11"/>
  <c r="K386" i="11"/>
  <c r="O388" i="11"/>
  <c r="K388" i="11"/>
  <c r="I388" i="11"/>
  <c r="M388" i="11" s="1"/>
  <c r="O390" i="11"/>
  <c r="K390" i="11"/>
  <c r="O392" i="11"/>
  <c r="K392" i="11"/>
  <c r="I392" i="11"/>
  <c r="M392" i="11" s="1"/>
  <c r="O394" i="11"/>
  <c r="K394" i="11"/>
  <c r="O275" i="11"/>
  <c r="K275" i="11"/>
  <c r="O398" i="11"/>
  <c r="I398" i="11"/>
  <c r="M398" i="11" s="1"/>
  <c r="O400" i="11"/>
  <c r="K400" i="11"/>
  <c r="O404" i="11"/>
  <c r="I404" i="11"/>
  <c r="M404" i="11" s="1"/>
  <c r="O407" i="11"/>
  <c r="K407" i="11"/>
  <c r="O410" i="11"/>
  <c r="K410" i="11"/>
  <c r="O412" i="11"/>
  <c r="I412" i="11"/>
  <c r="M412" i="11" s="1"/>
  <c r="O416" i="11"/>
  <c r="I416" i="11"/>
  <c r="M416" i="11" s="1"/>
  <c r="O408" i="11"/>
  <c r="K408" i="11"/>
  <c r="I408" i="11"/>
  <c r="M408" i="11" s="1"/>
  <c r="O280" i="11"/>
  <c r="I280" i="11"/>
  <c r="M280" i="11" s="1"/>
  <c r="K280" i="11"/>
  <c r="O420" i="11"/>
  <c r="I420" i="11"/>
  <c r="M420" i="11" s="1"/>
  <c r="I441" i="11"/>
  <c r="M441" i="11" s="1"/>
  <c r="K416" i="11"/>
  <c r="I413" i="11"/>
  <c r="M413" i="11" s="1"/>
  <c r="I409" i="11"/>
  <c r="M409" i="11" s="1"/>
  <c r="K441" i="11"/>
  <c r="I419" i="11"/>
  <c r="M419" i="11" s="1"/>
  <c r="I414" i="11"/>
  <c r="M414" i="11" s="1"/>
  <c r="I410" i="11"/>
  <c r="M410" i="11" s="1"/>
  <c r="K413" i="11"/>
  <c r="I407" i="11"/>
  <c r="M407" i="11" s="1"/>
  <c r="K398" i="11"/>
  <c r="I380" i="11"/>
  <c r="M380" i="11" s="1"/>
  <c r="I357" i="11"/>
  <c r="M357" i="11" s="1"/>
  <c r="I394" i="11"/>
  <c r="M394" i="11" s="1"/>
  <c r="I386" i="11"/>
  <c r="M386" i="11" s="1"/>
  <c r="I376" i="11"/>
  <c r="M376" i="11" s="1"/>
  <c r="K359" i="11"/>
  <c r="I356" i="11"/>
  <c r="M356" i="11" s="1"/>
  <c r="K348" i="11"/>
  <c r="K323" i="11"/>
  <c r="K319" i="11"/>
  <c r="O317" i="11"/>
  <c r="K317" i="11"/>
  <c r="O321" i="11"/>
  <c r="K321" i="11"/>
  <c r="O325" i="11"/>
  <c r="K325" i="11"/>
  <c r="O327" i="11"/>
  <c r="I327" i="11"/>
  <c r="M327" i="11" s="1"/>
  <c r="O329" i="11"/>
  <c r="K329" i="11"/>
  <c r="I329" i="11"/>
  <c r="M329" i="11" s="1"/>
  <c r="O333" i="11"/>
  <c r="I333" i="11"/>
  <c r="M333" i="11" s="1"/>
  <c r="K333" i="11"/>
  <c r="O335" i="11"/>
  <c r="K335" i="11"/>
  <c r="I335" i="11"/>
  <c r="M335" i="11" s="1"/>
  <c r="O337" i="11"/>
  <c r="K337" i="11"/>
  <c r="I337" i="11"/>
  <c r="M337" i="11" s="1"/>
  <c r="O339" i="11"/>
  <c r="K339" i="11"/>
  <c r="I339" i="11"/>
  <c r="M339" i="11" s="1"/>
  <c r="O341" i="11"/>
  <c r="I341" i="11"/>
  <c r="M341" i="11" s="1"/>
  <c r="K341" i="11"/>
  <c r="O343" i="11"/>
  <c r="I343" i="11"/>
  <c r="M343" i="11" s="1"/>
  <c r="O345" i="11"/>
  <c r="K345" i="11"/>
  <c r="O347" i="11"/>
  <c r="K347" i="11"/>
  <c r="I347" i="11"/>
  <c r="M347" i="11" s="1"/>
  <c r="O349" i="11"/>
  <c r="K349" i="11"/>
  <c r="I349" i="11"/>
  <c r="M349" i="11" s="1"/>
  <c r="O351" i="11"/>
  <c r="K351" i="11"/>
  <c r="O353" i="11"/>
  <c r="I353" i="11"/>
  <c r="M353" i="11" s="1"/>
  <c r="O355" i="11"/>
  <c r="K355" i="11"/>
  <c r="I355" i="11"/>
  <c r="M355" i="11" s="1"/>
  <c r="O361" i="11"/>
  <c r="I361" i="11"/>
  <c r="M361" i="11" s="1"/>
  <c r="O363" i="11"/>
  <c r="K363" i="11"/>
  <c r="O365" i="11"/>
  <c r="I365" i="11"/>
  <c r="M365" i="11" s="1"/>
  <c r="O367" i="11"/>
  <c r="K367" i="11"/>
  <c r="O369" i="11"/>
  <c r="I369" i="11"/>
  <c r="M369" i="11" s="1"/>
  <c r="O371" i="11"/>
  <c r="K371" i="11"/>
  <c r="O373" i="11"/>
  <c r="I373" i="11"/>
  <c r="M373" i="11" s="1"/>
  <c r="O375" i="11"/>
  <c r="K375" i="11"/>
  <c r="O377" i="11"/>
  <c r="I377" i="11"/>
  <c r="M377" i="11" s="1"/>
  <c r="O379" i="11"/>
  <c r="K379" i="11"/>
  <c r="I379" i="11"/>
  <c r="M379" i="11" s="1"/>
  <c r="O381" i="11"/>
  <c r="K381" i="11"/>
  <c r="O383" i="11"/>
  <c r="I383" i="11"/>
  <c r="M383" i="11" s="1"/>
  <c r="O385" i="11"/>
  <c r="K385" i="11"/>
  <c r="O387" i="11"/>
  <c r="I387" i="11"/>
  <c r="M387" i="11" s="1"/>
  <c r="O389" i="11"/>
  <c r="K389" i="11"/>
  <c r="O391" i="11"/>
  <c r="I391" i="11"/>
  <c r="M391" i="11" s="1"/>
  <c r="O393" i="11"/>
  <c r="K393" i="11"/>
  <c r="O395" i="11"/>
  <c r="I395" i="11"/>
  <c r="M395" i="11" s="1"/>
  <c r="O276" i="11"/>
  <c r="I276" i="11"/>
  <c r="M276" i="11" s="1"/>
  <c r="O399" i="11"/>
  <c r="K399" i="11"/>
  <c r="I399" i="11"/>
  <c r="M399" i="11" s="1"/>
  <c r="O401" i="11"/>
  <c r="I401" i="11"/>
  <c r="M401" i="11" s="1"/>
  <c r="O406" i="11"/>
  <c r="K406" i="11"/>
  <c r="O411" i="11"/>
  <c r="I411" i="11"/>
  <c r="M411" i="11" s="1"/>
  <c r="O405" i="11"/>
  <c r="K405" i="11"/>
  <c r="I405" i="11"/>
  <c r="M405" i="11" s="1"/>
  <c r="O279" i="11"/>
  <c r="I279" i="11"/>
  <c r="M279" i="11" s="1"/>
  <c r="O423" i="11"/>
  <c r="I423" i="11"/>
  <c r="M423" i="11" s="1"/>
  <c r="K442" i="11"/>
  <c r="K419" i="11"/>
  <c r="I415" i="11"/>
  <c r="M415" i="11" s="1"/>
  <c r="K411" i="11"/>
  <c r="K420" i="11"/>
  <c r="K415" i="11"/>
  <c r="K412" i="11"/>
  <c r="K414" i="11"/>
  <c r="K409" i="11"/>
  <c r="I406" i="11"/>
  <c r="M406" i="11" s="1"/>
  <c r="I400" i="11"/>
  <c r="M400" i="11" s="1"/>
  <c r="K395" i="11"/>
  <c r="K391" i="11"/>
  <c r="K387" i="11"/>
  <c r="K383" i="11"/>
  <c r="K377" i="11"/>
  <c r="K373" i="11"/>
  <c r="K365" i="11"/>
  <c r="I359" i="11"/>
  <c r="M359" i="11" s="1"/>
  <c r="K404" i="11"/>
  <c r="I390" i="11"/>
  <c r="M390" i="11" s="1"/>
  <c r="I382" i="11"/>
  <c r="M382" i="11" s="1"/>
  <c r="I378" i="11"/>
  <c r="M378" i="11" s="1"/>
  <c r="I374" i="11"/>
  <c r="M374" i="11" s="1"/>
  <c r="I370" i="11"/>
  <c r="M370" i="11" s="1"/>
  <c r="I366" i="11"/>
  <c r="M366" i="11" s="1"/>
  <c r="I362" i="11"/>
  <c r="M362" i="11" s="1"/>
  <c r="K357" i="11"/>
  <c r="K354" i="11"/>
  <c r="I351" i="11"/>
  <c r="M351" i="11" s="1"/>
  <c r="I346" i="11"/>
  <c r="M346" i="11" s="1"/>
  <c r="K343" i="11"/>
  <c r="I325" i="11"/>
  <c r="M325" i="11" s="1"/>
  <c r="I321" i="11"/>
  <c r="M321" i="11" s="1"/>
  <c r="I317" i="11"/>
  <c r="M317" i="11" s="1"/>
  <c r="K291" i="11"/>
  <c r="K279" i="11"/>
  <c r="I275" i="11"/>
  <c r="M275" i="11" s="1"/>
  <c r="F38" i="11"/>
  <c r="F37" i="11"/>
  <c r="F39" i="11"/>
  <c r="F36" i="11"/>
  <c r="F496" i="11"/>
  <c r="F495" i="11"/>
  <c r="F491" i="11"/>
  <c r="F492" i="11"/>
  <c r="F490" i="11"/>
  <c r="F489" i="11"/>
  <c r="F488" i="11"/>
  <c r="F487" i="11"/>
  <c r="F486" i="11"/>
  <c r="F485" i="11"/>
  <c r="F484" i="11"/>
  <c r="F483" i="11"/>
  <c r="F480" i="11"/>
  <c r="F479" i="11"/>
  <c r="F478" i="11"/>
  <c r="F477" i="11"/>
  <c r="F476" i="11"/>
  <c r="F475" i="11"/>
  <c r="F474" i="11"/>
  <c r="F473" i="11"/>
  <c r="F472" i="11"/>
  <c r="F471" i="11"/>
  <c r="F470" i="11"/>
  <c r="F469" i="11"/>
  <c r="F468" i="11"/>
  <c r="F467" i="11"/>
  <c r="F466" i="11"/>
  <c r="F465" i="11"/>
  <c r="F464" i="11"/>
  <c r="F463" i="11"/>
  <c r="F462" i="11"/>
  <c r="F461" i="11"/>
  <c r="F460" i="11"/>
  <c r="F459" i="11"/>
  <c r="F458" i="11"/>
  <c r="F457" i="11"/>
  <c r="F456" i="11"/>
  <c r="F455" i="11"/>
  <c r="F454" i="11"/>
  <c r="F453" i="11"/>
  <c r="F452" i="11"/>
  <c r="F451" i="11"/>
  <c r="F450" i="11"/>
  <c r="F449" i="11"/>
  <c r="F448" i="11"/>
  <c r="F447" i="11"/>
  <c r="F265" i="11"/>
  <c r="F218" i="11"/>
  <c r="F217" i="11"/>
  <c r="F216" i="11"/>
  <c r="F215" i="11"/>
  <c r="F214" i="11"/>
  <c r="F213" i="11"/>
  <c r="F212" i="11"/>
  <c r="F211" i="11"/>
  <c r="F210" i="11"/>
  <c r="F209" i="11"/>
  <c r="F208" i="11"/>
  <c r="F207" i="11"/>
  <c r="F206" i="11"/>
  <c r="F205" i="11"/>
  <c r="F204" i="11"/>
  <c r="F203" i="11"/>
  <c r="F202" i="11"/>
  <c r="F201" i="11"/>
  <c r="F200" i="11"/>
  <c r="F197" i="11"/>
  <c r="F196" i="11"/>
  <c r="F195" i="11"/>
  <c r="F194" i="11"/>
  <c r="F193" i="11"/>
  <c r="F192" i="11"/>
  <c r="F191" i="11"/>
  <c r="F190" i="11"/>
  <c r="F189" i="11"/>
  <c r="F188" i="11"/>
  <c r="F187" i="11"/>
  <c r="F186" i="11"/>
  <c r="F185" i="11"/>
  <c r="F184" i="11"/>
  <c r="F183" i="11"/>
  <c r="F182" i="11"/>
  <c r="F181" i="11"/>
  <c r="F180" i="11"/>
  <c r="F179" i="11"/>
  <c r="F296" i="11"/>
  <c r="D157" i="11"/>
  <c r="F157" i="11" s="1"/>
  <c r="D503" i="11"/>
  <c r="F435" i="11"/>
  <c r="F432" i="11"/>
  <c r="F431" i="11"/>
  <c r="F269" i="11"/>
  <c r="F268" i="11"/>
  <c r="F272" i="11"/>
  <c r="F246" i="11"/>
  <c r="D161" i="11"/>
  <c r="F161" i="11" s="1"/>
  <c r="D160" i="11"/>
  <c r="F160" i="11" s="1"/>
  <c r="D156" i="11"/>
  <c r="F156" i="11" s="1"/>
  <c r="D155" i="11"/>
  <c r="F155" i="11" s="1"/>
  <c r="D150" i="11"/>
  <c r="F150" i="11" s="1"/>
  <c r="D149" i="11"/>
  <c r="F149" i="11" s="1"/>
  <c r="D146" i="11"/>
  <c r="F146" i="11" s="1"/>
  <c r="D145" i="11"/>
  <c r="F145" i="11" s="1"/>
  <c r="D142" i="11"/>
  <c r="F142" i="11" s="1"/>
  <c r="D141" i="11"/>
  <c r="F141" i="11" s="1"/>
  <c r="D136" i="11"/>
  <c r="F136" i="11" s="1"/>
  <c r="D135" i="11"/>
  <c r="F135" i="11" s="1"/>
  <c r="D134" i="11"/>
  <c r="F134" i="11" s="1"/>
  <c r="D133" i="11"/>
  <c r="F133" i="11" s="1"/>
  <c r="D132" i="11"/>
  <c r="F132" i="11" s="1"/>
  <c r="F245" i="11"/>
  <c r="F244" i="11"/>
  <c r="F243" i="11"/>
  <c r="F242" i="11"/>
  <c r="A507" i="11"/>
  <c r="F499" i="11"/>
  <c r="F498" i="11"/>
  <c r="F437" i="11"/>
  <c r="F436" i="11"/>
  <c r="F434" i="11"/>
  <c r="F433" i="11"/>
  <c r="F430" i="11"/>
  <c r="F429" i="11"/>
  <c r="F428" i="11"/>
  <c r="F311" i="11"/>
  <c r="F310" i="11"/>
  <c r="F309" i="11"/>
  <c r="F308" i="11"/>
  <c r="F307" i="11"/>
  <c r="F306" i="11"/>
  <c r="F305" i="11"/>
  <c r="F304" i="11"/>
  <c r="F303" i="11"/>
  <c r="F302" i="11"/>
  <c r="F301" i="11"/>
  <c r="F290" i="11"/>
  <c r="F289" i="11"/>
  <c r="F288" i="11"/>
  <c r="F287" i="11"/>
  <c r="F286" i="11"/>
  <c r="F285" i="11"/>
  <c r="F260" i="11"/>
  <c r="F259" i="11"/>
  <c r="F258" i="11"/>
  <c r="F257" i="11"/>
  <c r="F256" i="11"/>
  <c r="F255" i="11"/>
  <c r="F254" i="11"/>
  <c r="F253" i="11"/>
  <c r="F252" i="11"/>
  <c r="F251" i="11"/>
  <c r="F250" i="11"/>
  <c r="F249" i="11"/>
  <c r="F237" i="11"/>
  <c r="F239" i="11"/>
  <c r="F238" i="11"/>
  <c r="F230" i="11"/>
  <c r="F236" i="11"/>
  <c r="F235" i="11"/>
  <c r="F234" i="11"/>
  <c r="F233" i="11"/>
  <c r="F232" i="11"/>
  <c r="F231" i="11"/>
  <c r="F229" i="11"/>
  <c r="F228" i="11"/>
  <c r="F227" i="11"/>
  <c r="F226" i="11"/>
  <c r="F225" i="11"/>
  <c r="F224" i="11"/>
  <c r="F223" i="11"/>
  <c r="F174" i="11"/>
  <c r="F173" i="11"/>
  <c r="F172" i="11"/>
  <c r="D170" i="11"/>
  <c r="F170" i="11" s="1"/>
  <c r="D168" i="11"/>
  <c r="F168" i="11" s="1"/>
  <c r="F171" i="11"/>
  <c r="F169" i="11"/>
  <c r="F167" i="11"/>
  <c r="F166" i="11"/>
  <c r="O170" i="11" l="1"/>
  <c r="I170" i="11"/>
  <c r="M170" i="11" s="1"/>
  <c r="K170" i="11"/>
  <c r="O223" i="11"/>
  <c r="I223" i="11"/>
  <c r="M223" i="11" s="1"/>
  <c r="K223" i="11"/>
  <c r="O227" i="11"/>
  <c r="I227" i="11"/>
  <c r="M227" i="11" s="1"/>
  <c r="K227" i="11"/>
  <c r="O232" i="11"/>
  <c r="K232" i="11"/>
  <c r="I232" i="11"/>
  <c r="M232" i="11" s="1"/>
  <c r="O236" i="11"/>
  <c r="K236" i="11"/>
  <c r="I236" i="11"/>
  <c r="M236" i="11" s="1"/>
  <c r="O238" i="11"/>
  <c r="K238" i="11"/>
  <c r="I238" i="11"/>
  <c r="M238" i="11" s="1"/>
  <c r="O237" i="11"/>
  <c r="K237" i="11"/>
  <c r="I237" i="11"/>
  <c r="M237" i="11" s="1"/>
  <c r="O250" i="11"/>
  <c r="K250" i="11"/>
  <c r="I250" i="11"/>
  <c r="M250" i="11" s="1"/>
  <c r="O252" i="11"/>
  <c r="I252" i="11"/>
  <c r="M252" i="11" s="1"/>
  <c r="K252" i="11"/>
  <c r="O254" i="11"/>
  <c r="I254" i="11"/>
  <c r="M254" i="11" s="1"/>
  <c r="K254" i="11"/>
  <c r="O256" i="11"/>
  <c r="I256" i="11"/>
  <c r="M256" i="11" s="1"/>
  <c r="K256" i="11"/>
  <c r="O258" i="11"/>
  <c r="K258" i="11"/>
  <c r="I258" i="11"/>
  <c r="M258" i="11" s="1"/>
  <c r="O260" i="11"/>
  <c r="I260" i="11"/>
  <c r="M260" i="11" s="1"/>
  <c r="K260" i="11"/>
  <c r="O286" i="11"/>
  <c r="I286" i="11"/>
  <c r="M286" i="11" s="1"/>
  <c r="K286" i="11"/>
  <c r="O288" i="11"/>
  <c r="K288" i="11"/>
  <c r="I288" i="11"/>
  <c r="M288" i="11" s="1"/>
  <c r="O290" i="11"/>
  <c r="K290" i="11"/>
  <c r="I290" i="11"/>
  <c r="M290" i="11" s="1"/>
  <c r="O302" i="11"/>
  <c r="K302" i="11"/>
  <c r="O304" i="11"/>
  <c r="K304" i="11"/>
  <c r="O306" i="11"/>
  <c r="K306" i="11"/>
  <c r="O308" i="11"/>
  <c r="K308" i="11"/>
  <c r="O310" i="11"/>
  <c r="K310" i="11"/>
  <c r="O428" i="11"/>
  <c r="K428" i="11"/>
  <c r="I428" i="11"/>
  <c r="M428" i="11" s="1"/>
  <c r="O430" i="11"/>
  <c r="I430" i="11"/>
  <c r="M430" i="11" s="1"/>
  <c r="K430" i="11"/>
  <c r="O434" i="11"/>
  <c r="I434" i="11"/>
  <c r="M434" i="11" s="1"/>
  <c r="K434" i="11"/>
  <c r="O437" i="11"/>
  <c r="K437" i="11"/>
  <c r="I437" i="11"/>
  <c r="M437" i="11" s="1"/>
  <c r="O499" i="11"/>
  <c r="I499" i="11"/>
  <c r="M499" i="11" s="1"/>
  <c r="K499" i="11"/>
  <c r="O242" i="11"/>
  <c r="I242" i="11"/>
  <c r="M242" i="11" s="1"/>
  <c r="K242" i="11"/>
  <c r="O244" i="11"/>
  <c r="I244" i="11"/>
  <c r="M244" i="11" s="1"/>
  <c r="K244" i="11"/>
  <c r="O132" i="11"/>
  <c r="K132" i="11"/>
  <c r="I132" i="11"/>
  <c r="M132" i="11" s="1"/>
  <c r="O134" i="11"/>
  <c r="I134" i="11"/>
  <c r="M134" i="11" s="1"/>
  <c r="K134" i="11"/>
  <c r="O136" i="11"/>
  <c r="K136" i="11"/>
  <c r="I136" i="11"/>
  <c r="M136" i="11" s="1"/>
  <c r="O142" i="11"/>
  <c r="I142" i="11"/>
  <c r="M142" i="11" s="1"/>
  <c r="K142" i="11"/>
  <c r="O146" i="11"/>
  <c r="I146" i="11"/>
  <c r="M146" i="11" s="1"/>
  <c r="K146" i="11"/>
  <c r="O150" i="11"/>
  <c r="I150" i="11"/>
  <c r="M150" i="11" s="1"/>
  <c r="K150" i="11"/>
  <c r="O156" i="11"/>
  <c r="I156" i="11"/>
  <c r="M156" i="11" s="1"/>
  <c r="K156" i="11"/>
  <c r="O161" i="11"/>
  <c r="K161" i="11"/>
  <c r="I161" i="11"/>
  <c r="M161" i="11" s="1"/>
  <c r="O272" i="11"/>
  <c r="I272" i="11"/>
  <c r="M272" i="11" s="1"/>
  <c r="K272" i="11"/>
  <c r="O269" i="11"/>
  <c r="I269" i="11"/>
  <c r="M269" i="11" s="1"/>
  <c r="K269" i="11"/>
  <c r="O432" i="11"/>
  <c r="K432" i="11"/>
  <c r="I432" i="11"/>
  <c r="M432" i="11" s="1"/>
  <c r="O296" i="11"/>
  <c r="I296" i="11"/>
  <c r="M296" i="11" s="1"/>
  <c r="K296" i="11"/>
  <c r="O180" i="11"/>
  <c r="I180" i="11"/>
  <c r="M180" i="11" s="1"/>
  <c r="K180" i="11"/>
  <c r="O182" i="11"/>
  <c r="I182" i="11"/>
  <c r="M182" i="11" s="1"/>
  <c r="K182" i="11"/>
  <c r="O184" i="11"/>
  <c r="K184" i="11"/>
  <c r="I184" i="11"/>
  <c r="M184" i="11" s="1"/>
  <c r="O186" i="11"/>
  <c r="K186" i="11"/>
  <c r="I186" i="11"/>
  <c r="M186" i="11" s="1"/>
  <c r="O188" i="11"/>
  <c r="I188" i="11"/>
  <c r="M188" i="11" s="1"/>
  <c r="K188" i="11"/>
  <c r="O190" i="11"/>
  <c r="K190" i="11"/>
  <c r="I190" i="11"/>
  <c r="M190" i="11" s="1"/>
  <c r="O192" i="11"/>
  <c r="I192" i="11"/>
  <c r="M192" i="11" s="1"/>
  <c r="K192" i="11"/>
  <c r="O194" i="11"/>
  <c r="K194" i="11"/>
  <c r="I194" i="11"/>
  <c r="M194" i="11" s="1"/>
  <c r="O196" i="11"/>
  <c r="I196" i="11"/>
  <c r="M196" i="11" s="1"/>
  <c r="K196" i="11"/>
  <c r="O200" i="11"/>
  <c r="K200" i="11"/>
  <c r="I200" i="11"/>
  <c r="M200" i="11" s="1"/>
  <c r="O202" i="11"/>
  <c r="K202" i="11"/>
  <c r="I202" i="11"/>
  <c r="M202" i="11" s="1"/>
  <c r="O204" i="11"/>
  <c r="K204" i="11"/>
  <c r="I204" i="11"/>
  <c r="M204" i="11" s="1"/>
  <c r="O206" i="11"/>
  <c r="K206" i="11"/>
  <c r="I206" i="11"/>
  <c r="M206" i="11" s="1"/>
  <c r="O208" i="11"/>
  <c r="K208" i="11"/>
  <c r="I208" i="11"/>
  <c r="M208" i="11" s="1"/>
  <c r="O210" i="11"/>
  <c r="K210" i="11"/>
  <c r="I210" i="11"/>
  <c r="M210" i="11" s="1"/>
  <c r="O212" i="11"/>
  <c r="K212" i="11"/>
  <c r="I212" i="11"/>
  <c r="M212" i="11" s="1"/>
  <c r="O214" i="11"/>
  <c r="K214" i="11"/>
  <c r="I214" i="11"/>
  <c r="M214" i="11" s="1"/>
  <c r="O216" i="11"/>
  <c r="K216" i="11"/>
  <c r="I216" i="11"/>
  <c r="M216" i="11" s="1"/>
  <c r="O218" i="11"/>
  <c r="I218" i="11"/>
  <c r="M218" i="11" s="1"/>
  <c r="K218" i="11"/>
  <c r="O447" i="11"/>
  <c r="I447" i="11"/>
  <c r="M447" i="11" s="1"/>
  <c r="K447" i="11"/>
  <c r="O449" i="11"/>
  <c r="K449" i="11"/>
  <c r="I449" i="11"/>
  <c r="M449" i="11" s="1"/>
  <c r="O451" i="11"/>
  <c r="K451" i="11"/>
  <c r="I451" i="11"/>
  <c r="M451" i="11" s="1"/>
  <c r="O453" i="11"/>
  <c r="I453" i="11"/>
  <c r="M453" i="11" s="1"/>
  <c r="K453" i="11"/>
  <c r="O455" i="11"/>
  <c r="I455" i="11"/>
  <c r="M455" i="11" s="1"/>
  <c r="K455" i="11"/>
  <c r="O457" i="11"/>
  <c r="K457" i="11"/>
  <c r="I457" i="11"/>
  <c r="M457" i="11" s="1"/>
  <c r="O459" i="11"/>
  <c r="K459" i="11"/>
  <c r="I459" i="11"/>
  <c r="M459" i="11" s="1"/>
  <c r="O461" i="11"/>
  <c r="I461" i="11"/>
  <c r="M461" i="11" s="1"/>
  <c r="K461" i="11"/>
  <c r="O463" i="11"/>
  <c r="I463" i="11"/>
  <c r="M463" i="11" s="1"/>
  <c r="K463" i="11"/>
  <c r="O465" i="11"/>
  <c r="K465" i="11"/>
  <c r="I465" i="11"/>
  <c r="M465" i="11" s="1"/>
  <c r="O467" i="11"/>
  <c r="K467" i="11"/>
  <c r="I467" i="11"/>
  <c r="M467" i="11" s="1"/>
  <c r="O469" i="11"/>
  <c r="I469" i="11"/>
  <c r="M469" i="11" s="1"/>
  <c r="K469" i="11"/>
  <c r="O471" i="11"/>
  <c r="I471" i="11"/>
  <c r="M471" i="11" s="1"/>
  <c r="K471" i="11"/>
  <c r="O473" i="11"/>
  <c r="K473" i="11"/>
  <c r="I473" i="11"/>
  <c r="M473" i="11" s="1"/>
  <c r="O475" i="11"/>
  <c r="I475" i="11"/>
  <c r="M475" i="11" s="1"/>
  <c r="K475" i="11"/>
  <c r="O477" i="11"/>
  <c r="I477" i="11"/>
  <c r="M477" i="11" s="1"/>
  <c r="K477" i="11"/>
  <c r="O479" i="11"/>
  <c r="I479" i="11"/>
  <c r="M479" i="11" s="1"/>
  <c r="K479" i="11"/>
  <c r="O483" i="11"/>
  <c r="I483" i="11"/>
  <c r="M483" i="11" s="1"/>
  <c r="K483" i="11"/>
  <c r="O485" i="11"/>
  <c r="K485" i="11"/>
  <c r="I485" i="11"/>
  <c r="M485" i="11" s="1"/>
  <c r="O487" i="11"/>
  <c r="I487" i="11"/>
  <c r="M487" i="11" s="1"/>
  <c r="K487" i="11"/>
  <c r="O489" i="11"/>
  <c r="K489" i="11"/>
  <c r="I489" i="11"/>
  <c r="M489" i="11" s="1"/>
  <c r="O492" i="11"/>
  <c r="I492" i="11"/>
  <c r="M492" i="11" s="1"/>
  <c r="K492" i="11"/>
  <c r="O495" i="11"/>
  <c r="I495" i="11"/>
  <c r="M495" i="11" s="1"/>
  <c r="K495" i="11"/>
  <c r="O36" i="11"/>
  <c r="K36" i="11"/>
  <c r="I36" i="11"/>
  <c r="M36" i="11" s="1"/>
  <c r="O37" i="11"/>
  <c r="K37" i="11"/>
  <c r="I37" i="11"/>
  <c r="M37" i="11" s="1"/>
  <c r="O167" i="11"/>
  <c r="K167" i="11"/>
  <c r="I167" i="11"/>
  <c r="M167" i="11" s="1"/>
  <c r="O171" i="11"/>
  <c r="K171" i="11"/>
  <c r="I171" i="11"/>
  <c r="M171" i="11" s="1"/>
  <c r="O173" i="11"/>
  <c r="K173" i="11"/>
  <c r="I173" i="11"/>
  <c r="M173" i="11" s="1"/>
  <c r="O225" i="11"/>
  <c r="K225" i="11"/>
  <c r="I225" i="11"/>
  <c r="M225" i="11" s="1"/>
  <c r="O229" i="11"/>
  <c r="K229" i="11"/>
  <c r="I229" i="11"/>
  <c r="M229" i="11" s="1"/>
  <c r="O234" i="11"/>
  <c r="K234" i="11"/>
  <c r="I234" i="11"/>
  <c r="M234" i="11" s="1"/>
  <c r="O166" i="11"/>
  <c r="I166" i="11"/>
  <c r="M166" i="11" s="1"/>
  <c r="K166" i="11"/>
  <c r="O169" i="11"/>
  <c r="I169" i="11"/>
  <c r="M169" i="11" s="1"/>
  <c r="K169" i="11"/>
  <c r="O168" i="11"/>
  <c r="K168" i="11"/>
  <c r="I168" i="11"/>
  <c r="M168" i="11" s="1"/>
  <c r="O172" i="11"/>
  <c r="I172" i="11"/>
  <c r="M172" i="11" s="1"/>
  <c r="K172" i="11"/>
  <c r="O174" i="11"/>
  <c r="I174" i="11"/>
  <c r="M174" i="11" s="1"/>
  <c r="K174" i="11"/>
  <c r="O224" i="11"/>
  <c r="K224" i="11"/>
  <c r="I224" i="11"/>
  <c r="M224" i="11" s="1"/>
  <c r="O226" i="11"/>
  <c r="K226" i="11"/>
  <c r="I226" i="11"/>
  <c r="M226" i="11" s="1"/>
  <c r="O228" i="11"/>
  <c r="K228" i="11"/>
  <c r="I228" i="11"/>
  <c r="M228" i="11" s="1"/>
  <c r="O231" i="11"/>
  <c r="I231" i="11"/>
  <c r="M231" i="11" s="1"/>
  <c r="K231" i="11"/>
  <c r="O233" i="11"/>
  <c r="K233" i="11"/>
  <c r="I233" i="11"/>
  <c r="M233" i="11" s="1"/>
  <c r="O235" i="11"/>
  <c r="I235" i="11"/>
  <c r="M235" i="11" s="1"/>
  <c r="K235" i="11"/>
  <c r="O230" i="11"/>
  <c r="K230" i="11"/>
  <c r="I230" i="11"/>
  <c r="M230" i="11" s="1"/>
  <c r="O239" i="11"/>
  <c r="I239" i="11"/>
  <c r="M239" i="11" s="1"/>
  <c r="K239" i="11"/>
  <c r="O249" i="11"/>
  <c r="K249" i="11"/>
  <c r="I249" i="11"/>
  <c r="M249" i="11" s="1"/>
  <c r="O251" i="11"/>
  <c r="I251" i="11"/>
  <c r="M251" i="11" s="1"/>
  <c r="K251" i="11"/>
  <c r="O253" i="11"/>
  <c r="K253" i="11"/>
  <c r="I253" i="11"/>
  <c r="M253" i="11" s="1"/>
  <c r="O255" i="11"/>
  <c r="I255" i="11"/>
  <c r="M255" i="11" s="1"/>
  <c r="K255" i="11"/>
  <c r="O257" i="11"/>
  <c r="K257" i="11"/>
  <c r="I257" i="11"/>
  <c r="M257" i="11" s="1"/>
  <c r="O259" i="11"/>
  <c r="I259" i="11"/>
  <c r="M259" i="11" s="1"/>
  <c r="K259" i="11"/>
  <c r="O285" i="11"/>
  <c r="K285" i="11"/>
  <c r="I285" i="11"/>
  <c r="M285" i="11" s="1"/>
  <c r="O287" i="11"/>
  <c r="I287" i="11"/>
  <c r="M287" i="11" s="1"/>
  <c r="K287" i="11"/>
  <c r="O289" i="11"/>
  <c r="K289" i="11"/>
  <c r="I289" i="11"/>
  <c r="M289" i="11" s="1"/>
  <c r="O301" i="11"/>
  <c r="K301" i="11"/>
  <c r="O303" i="11"/>
  <c r="K303" i="11"/>
  <c r="O305" i="11"/>
  <c r="K305" i="11"/>
  <c r="O307" i="11"/>
  <c r="K307" i="11"/>
  <c r="O309" i="11"/>
  <c r="K309" i="11"/>
  <c r="O311" i="11"/>
  <c r="K311" i="11"/>
  <c r="O429" i="11"/>
  <c r="I429" i="11"/>
  <c r="M429" i="11" s="1"/>
  <c r="K429" i="11"/>
  <c r="O433" i="11"/>
  <c r="K433" i="11"/>
  <c r="I433" i="11"/>
  <c r="M433" i="11" s="1"/>
  <c r="O436" i="11"/>
  <c r="K436" i="11"/>
  <c r="I436" i="11"/>
  <c r="M436" i="11" s="1"/>
  <c r="O498" i="11"/>
  <c r="K498" i="11"/>
  <c r="I498" i="11"/>
  <c r="M498" i="11" s="1"/>
  <c r="O243" i="11"/>
  <c r="K243" i="11"/>
  <c r="I243" i="11"/>
  <c r="M243" i="11" s="1"/>
  <c r="O245" i="11"/>
  <c r="I245" i="11"/>
  <c r="M245" i="11" s="1"/>
  <c r="K245" i="11"/>
  <c r="O133" i="11"/>
  <c r="K133" i="11"/>
  <c r="I133" i="11"/>
  <c r="M133" i="11" s="1"/>
  <c r="O135" i="11"/>
  <c r="I135" i="11"/>
  <c r="M135" i="11" s="1"/>
  <c r="K135" i="11"/>
  <c r="O141" i="11"/>
  <c r="I141" i="11"/>
  <c r="M141" i="11" s="1"/>
  <c r="K141" i="11"/>
  <c r="O145" i="11"/>
  <c r="I145" i="11"/>
  <c r="M145" i="11" s="1"/>
  <c r="K145" i="11"/>
  <c r="O149" i="11"/>
  <c r="I149" i="11"/>
  <c r="M149" i="11" s="1"/>
  <c r="K149" i="11"/>
  <c r="O155" i="11"/>
  <c r="I155" i="11"/>
  <c r="M155" i="11" s="1"/>
  <c r="K155" i="11"/>
  <c r="O160" i="11"/>
  <c r="K160" i="11"/>
  <c r="I160" i="11"/>
  <c r="M160" i="11" s="1"/>
  <c r="O246" i="11"/>
  <c r="I246" i="11"/>
  <c r="M246" i="11" s="1"/>
  <c r="K246" i="11"/>
  <c r="O268" i="11"/>
  <c r="K268" i="11"/>
  <c r="I268" i="11"/>
  <c r="M268" i="11" s="1"/>
  <c r="O431" i="11"/>
  <c r="I431" i="11"/>
  <c r="M431" i="11" s="1"/>
  <c r="K431" i="11"/>
  <c r="O435" i="11"/>
  <c r="I435" i="11"/>
  <c r="M435" i="11" s="1"/>
  <c r="K435" i="11"/>
  <c r="O157" i="11"/>
  <c r="I157" i="11"/>
  <c r="M157" i="11" s="1"/>
  <c r="K157" i="11"/>
  <c r="O179" i="11"/>
  <c r="I179" i="11"/>
  <c r="M179" i="11" s="1"/>
  <c r="K179" i="11"/>
  <c r="O181" i="11"/>
  <c r="K181" i="11"/>
  <c r="I181" i="11"/>
  <c r="M181" i="11" s="1"/>
  <c r="O183" i="11"/>
  <c r="I183" i="11"/>
  <c r="M183" i="11" s="1"/>
  <c r="K183" i="11"/>
  <c r="O185" i="11"/>
  <c r="K185" i="11"/>
  <c r="I185" i="11"/>
  <c r="M185" i="11" s="1"/>
  <c r="O187" i="11"/>
  <c r="K187" i="11"/>
  <c r="I187" i="11"/>
  <c r="M187" i="11" s="1"/>
  <c r="O189" i="11"/>
  <c r="I189" i="11"/>
  <c r="M189" i="11" s="1"/>
  <c r="K189" i="11"/>
  <c r="O191" i="11"/>
  <c r="K191" i="11"/>
  <c r="I191" i="11"/>
  <c r="M191" i="11" s="1"/>
  <c r="O193" i="11"/>
  <c r="K193" i="11"/>
  <c r="I193" i="11"/>
  <c r="M193" i="11" s="1"/>
  <c r="O195" i="11"/>
  <c r="K195" i="11"/>
  <c r="I195" i="11"/>
  <c r="M195" i="11" s="1"/>
  <c r="O197" i="11"/>
  <c r="I197" i="11"/>
  <c r="M197" i="11" s="1"/>
  <c r="K197" i="11"/>
  <c r="O201" i="11"/>
  <c r="I201" i="11"/>
  <c r="M201" i="11" s="1"/>
  <c r="K201" i="11"/>
  <c r="O203" i="11"/>
  <c r="K203" i="11"/>
  <c r="I203" i="11"/>
  <c r="M203" i="11" s="1"/>
  <c r="O205" i="11"/>
  <c r="I205" i="11"/>
  <c r="M205" i="11" s="1"/>
  <c r="K205" i="11"/>
  <c r="O207" i="11"/>
  <c r="K207" i="11"/>
  <c r="I207" i="11"/>
  <c r="M207" i="11" s="1"/>
  <c r="O209" i="11"/>
  <c r="I209" i="11"/>
  <c r="M209" i="11" s="1"/>
  <c r="K209" i="11"/>
  <c r="O211" i="11"/>
  <c r="K211" i="11"/>
  <c r="I211" i="11"/>
  <c r="M211" i="11" s="1"/>
  <c r="O213" i="11"/>
  <c r="I213" i="11"/>
  <c r="M213" i="11" s="1"/>
  <c r="K213" i="11"/>
  <c r="O215" i="11"/>
  <c r="K215" i="11"/>
  <c r="I215" i="11"/>
  <c r="M215" i="11" s="1"/>
  <c r="O217" i="11"/>
  <c r="I217" i="11"/>
  <c r="M217" i="11" s="1"/>
  <c r="K217" i="11"/>
  <c r="O265" i="11"/>
  <c r="K265" i="11"/>
  <c r="I265" i="11"/>
  <c r="M265" i="11" s="1"/>
  <c r="O448" i="11"/>
  <c r="K448" i="11"/>
  <c r="I448" i="11"/>
  <c r="M448" i="11" s="1"/>
  <c r="O450" i="11"/>
  <c r="I450" i="11"/>
  <c r="M450" i="11" s="1"/>
  <c r="K450" i="11"/>
  <c r="O452" i="11"/>
  <c r="I452" i="11"/>
  <c r="M452" i="11" s="1"/>
  <c r="K452" i="11"/>
  <c r="O454" i="11"/>
  <c r="K454" i="11"/>
  <c r="I454" i="11"/>
  <c r="M454" i="11" s="1"/>
  <c r="O456" i="11"/>
  <c r="K456" i="11"/>
  <c r="I456" i="11"/>
  <c r="M456" i="11" s="1"/>
  <c r="O458" i="11"/>
  <c r="I458" i="11"/>
  <c r="M458" i="11" s="1"/>
  <c r="K458" i="11"/>
  <c r="O460" i="11"/>
  <c r="I460" i="11"/>
  <c r="M460" i="11" s="1"/>
  <c r="K460" i="11"/>
  <c r="O462" i="11"/>
  <c r="K462" i="11"/>
  <c r="I462" i="11"/>
  <c r="M462" i="11" s="1"/>
  <c r="O464" i="11"/>
  <c r="K464" i="11"/>
  <c r="I464" i="11"/>
  <c r="M464" i="11" s="1"/>
  <c r="O466" i="11"/>
  <c r="I466" i="11"/>
  <c r="M466" i="11" s="1"/>
  <c r="K466" i="11"/>
  <c r="O468" i="11"/>
  <c r="I468" i="11"/>
  <c r="M468" i="11" s="1"/>
  <c r="K468" i="11"/>
  <c r="O470" i="11"/>
  <c r="K470" i="11"/>
  <c r="I470" i="11"/>
  <c r="M470" i="11" s="1"/>
  <c r="O472" i="11"/>
  <c r="K472" i="11"/>
  <c r="I472" i="11"/>
  <c r="M472" i="11" s="1"/>
  <c r="O474" i="11"/>
  <c r="K474" i="11"/>
  <c r="I474" i="11"/>
  <c r="M474" i="11" s="1"/>
  <c r="O476" i="11"/>
  <c r="I476" i="11"/>
  <c r="M476" i="11" s="1"/>
  <c r="K476" i="11"/>
  <c r="O478" i="11"/>
  <c r="K478" i="11"/>
  <c r="I478" i="11"/>
  <c r="M478" i="11" s="1"/>
  <c r="O480" i="11"/>
  <c r="I480" i="11"/>
  <c r="M480" i="11" s="1"/>
  <c r="K480" i="11"/>
  <c r="O484" i="11"/>
  <c r="I484" i="11"/>
  <c r="M484" i="11" s="1"/>
  <c r="K484" i="11"/>
  <c r="O486" i="11"/>
  <c r="K486" i="11"/>
  <c r="I486" i="11"/>
  <c r="M486" i="11" s="1"/>
  <c r="O488" i="11"/>
  <c r="I488" i="11"/>
  <c r="M488" i="11" s="1"/>
  <c r="K488" i="11"/>
  <c r="O490" i="11"/>
  <c r="P444" i="11" s="1"/>
  <c r="K490" i="11"/>
  <c r="I490" i="11"/>
  <c r="M490" i="11" s="1"/>
  <c r="O491" i="11"/>
  <c r="I491" i="11"/>
  <c r="M491" i="11" s="1"/>
  <c r="K491" i="11"/>
  <c r="O496" i="11"/>
  <c r="I496" i="11"/>
  <c r="M496" i="11" s="1"/>
  <c r="K496" i="11"/>
  <c r="O39" i="11"/>
  <c r="K39" i="11"/>
  <c r="I39" i="11"/>
  <c r="M39" i="11" s="1"/>
  <c r="O38" i="11"/>
  <c r="P33" i="11" s="1"/>
  <c r="I38" i="11"/>
  <c r="M38" i="11" s="1"/>
  <c r="P176" i="11"/>
  <c r="P220" i="11"/>
  <c r="P425" i="11"/>
  <c r="P298" i="11"/>
  <c r="P163" i="11"/>
  <c r="F72" i="11"/>
  <c r="F71" i="11"/>
  <c r="F117" i="11"/>
  <c r="F127" i="11"/>
  <c r="D124" i="11"/>
  <c r="F124" i="11" s="1"/>
  <c r="D123" i="11"/>
  <c r="F123" i="11" s="1"/>
  <c r="D122" i="11"/>
  <c r="F122" i="11" s="1"/>
  <c r="D121" i="11"/>
  <c r="F121" i="11" s="1"/>
  <c r="D120" i="11"/>
  <c r="F120" i="11" s="1"/>
  <c r="F116" i="11"/>
  <c r="D91" i="11"/>
  <c r="D111" i="11"/>
  <c r="F111" i="11" s="1"/>
  <c r="F115" i="11"/>
  <c r="F114" i="11"/>
  <c r="F126" i="11"/>
  <c r="F125" i="11"/>
  <c r="F108" i="11"/>
  <c r="F107" i="11"/>
  <c r="F106" i="11"/>
  <c r="F105" i="11"/>
  <c r="F104" i="11"/>
  <c r="F103" i="11"/>
  <c r="F102" i="11"/>
  <c r="F101" i="11"/>
  <c r="F100" i="11"/>
  <c r="F99" i="11"/>
  <c r="F98" i="11"/>
  <c r="F97" i="11"/>
  <c r="F96" i="11"/>
  <c r="F70" i="11"/>
  <c r="D67" i="11"/>
  <c r="F67" i="11" s="1"/>
  <c r="D66" i="11"/>
  <c r="F66" i="11" s="1"/>
  <c r="D63" i="11"/>
  <c r="F63" i="11" s="1"/>
  <c r="D62" i="11"/>
  <c r="D61" i="11"/>
  <c r="F61" i="11" s="1"/>
  <c r="D60" i="11"/>
  <c r="F60" i="11" s="1"/>
  <c r="D57" i="11"/>
  <c r="F57" i="11" s="1"/>
  <c r="D56" i="11"/>
  <c r="F56" i="11" s="1"/>
  <c r="D55" i="11"/>
  <c r="F55" i="11" s="1"/>
  <c r="D54" i="11"/>
  <c r="F54" i="11" s="1"/>
  <c r="D53" i="11"/>
  <c r="D50" i="11"/>
  <c r="F50" i="11" s="1"/>
  <c r="D49" i="11"/>
  <c r="F49" i="11" s="1"/>
  <c r="D48" i="11"/>
  <c r="F48" i="11" s="1"/>
  <c r="D47" i="11"/>
  <c r="F47" i="11" s="1"/>
  <c r="D46" i="11"/>
  <c r="F46" i="11" s="1"/>
  <c r="D45" i="11"/>
  <c r="F45" i="11" s="1"/>
  <c r="D44" i="11"/>
  <c r="F295" i="11"/>
  <c r="O46" i="11" l="1"/>
  <c r="I46" i="11"/>
  <c r="M46" i="11" s="1"/>
  <c r="K46" i="11"/>
  <c r="O50" i="11"/>
  <c r="K50" i="11"/>
  <c r="I50" i="11"/>
  <c r="M50" i="11" s="1"/>
  <c r="O56" i="11"/>
  <c r="K56" i="11"/>
  <c r="I56" i="11"/>
  <c r="M56" i="11" s="1"/>
  <c r="O66" i="11"/>
  <c r="I66" i="11"/>
  <c r="M66" i="11" s="1"/>
  <c r="K66" i="11"/>
  <c r="O70" i="11"/>
  <c r="K70" i="11"/>
  <c r="I70" i="11"/>
  <c r="M70" i="11" s="1"/>
  <c r="O99" i="11"/>
  <c r="K99" i="11"/>
  <c r="I99" i="11"/>
  <c r="M99" i="11" s="1"/>
  <c r="O103" i="11"/>
  <c r="I103" i="11"/>
  <c r="M103" i="11" s="1"/>
  <c r="K103" i="11"/>
  <c r="O107" i="11"/>
  <c r="I107" i="11"/>
  <c r="M107" i="11" s="1"/>
  <c r="K107" i="11"/>
  <c r="O125" i="11"/>
  <c r="K125" i="11"/>
  <c r="I125" i="11"/>
  <c r="M125" i="11" s="1"/>
  <c r="O114" i="11"/>
  <c r="K114" i="11"/>
  <c r="I114" i="11"/>
  <c r="M114" i="11" s="1"/>
  <c r="O111" i="11"/>
  <c r="K111" i="11"/>
  <c r="I111" i="11"/>
  <c r="M111" i="11" s="1"/>
  <c r="O116" i="11"/>
  <c r="I116" i="11"/>
  <c r="M116" i="11" s="1"/>
  <c r="K116" i="11"/>
  <c r="O121" i="11"/>
  <c r="K121" i="11"/>
  <c r="I121" i="11"/>
  <c r="M121" i="11" s="1"/>
  <c r="O123" i="11"/>
  <c r="K123" i="11"/>
  <c r="I123" i="11"/>
  <c r="M123" i="11" s="1"/>
  <c r="O127" i="11"/>
  <c r="I127" i="11"/>
  <c r="M127" i="11" s="1"/>
  <c r="K127" i="11"/>
  <c r="O71" i="11"/>
  <c r="K71" i="11"/>
  <c r="I71" i="11"/>
  <c r="M71" i="11" s="1"/>
  <c r="O48" i="11"/>
  <c r="K48" i="11"/>
  <c r="I48" i="11"/>
  <c r="M48" i="11" s="1"/>
  <c r="O54" i="11"/>
  <c r="K54" i="11"/>
  <c r="I54" i="11"/>
  <c r="M54" i="11" s="1"/>
  <c r="O60" i="11"/>
  <c r="K60" i="11"/>
  <c r="I60" i="11"/>
  <c r="M60" i="11" s="1"/>
  <c r="O97" i="11"/>
  <c r="I97" i="11"/>
  <c r="M97" i="11" s="1"/>
  <c r="K97" i="11"/>
  <c r="O101" i="11"/>
  <c r="I101" i="11"/>
  <c r="M101" i="11" s="1"/>
  <c r="K101" i="11"/>
  <c r="O105" i="11"/>
  <c r="K105" i="11"/>
  <c r="I105" i="11"/>
  <c r="M105" i="11" s="1"/>
  <c r="O295" i="11"/>
  <c r="P282" i="11" s="1"/>
  <c r="I295" i="11"/>
  <c r="M295" i="11" s="1"/>
  <c r="K295" i="11"/>
  <c r="O45" i="11"/>
  <c r="K45" i="11"/>
  <c r="I45" i="11"/>
  <c r="M45" i="11" s="1"/>
  <c r="O47" i="11"/>
  <c r="K47" i="11"/>
  <c r="I47" i="11"/>
  <c r="M47" i="11" s="1"/>
  <c r="O49" i="11"/>
  <c r="K49" i="11"/>
  <c r="I49" i="11"/>
  <c r="M49" i="11" s="1"/>
  <c r="O55" i="11"/>
  <c r="K55" i="11"/>
  <c r="I55" i="11"/>
  <c r="M55" i="11" s="1"/>
  <c r="O57" i="11"/>
  <c r="I57" i="11"/>
  <c r="M57" i="11" s="1"/>
  <c r="K57" i="11"/>
  <c r="O61" i="11"/>
  <c r="I61" i="11"/>
  <c r="M61" i="11" s="1"/>
  <c r="K61" i="11"/>
  <c r="O63" i="11"/>
  <c r="I63" i="11"/>
  <c r="M63" i="11" s="1"/>
  <c r="K63" i="11"/>
  <c r="O67" i="11"/>
  <c r="I67" i="11"/>
  <c r="M67" i="11" s="1"/>
  <c r="K67" i="11"/>
  <c r="O96" i="11"/>
  <c r="K96" i="11"/>
  <c r="I96" i="11"/>
  <c r="M96" i="11" s="1"/>
  <c r="O98" i="11"/>
  <c r="I98" i="11"/>
  <c r="M98" i="11" s="1"/>
  <c r="K98" i="11"/>
  <c r="O100" i="11"/>
  <c r="K100" i="11"/>
  <c r="I100" i="11"/>
  <c r="M100" i="11" s="1"/>
  <c r="O102" i="11"/>
  <c r="I102" i="11"/>
  <c r="M102" i="11" s="1"/>
  <c r="K102" i="11"/>
  <c r="O104" i="11"/>
  <c r="I104" i="11"/>
  <c r="M104" i="11" s="1"/>
  <c r="K104" i="11"/>
  <c r="O106" i="11"/>
  <c r="K106" i="11"/>
  <c r="I106" i="11"/>
  <c r="M106" i="11" s="1"/>
  <c r="O108" i="11"/>
  <c r="I108" i="11"/>
  <c r="M108" i="11" s="1"/>
  <c r="K108" i="11"/>
  <c r="O126" i="11"/>
  <c r="I126" i="11"/>
  <c r="M126" i="11" s="1"/>
  <c r="K126" i="11"/>
  <c r="O115" i="11"/>
  <c r="K115" i="11"/>
  <c r="I115" i="11"/>
  <c r="M115" i="11" s="1"/>
  <c r="O120" i="11"/>
  <c r="K120" i="11"/>
  <c r="I120" i="11"/>
  <c r="M120" i="11" s="1"/>
  <c r="O122" i="11"/>
  <c r="I122" i="11"/>
  <c r="M122" i="11" s="1"/>
  <c r="K122" i="11"/>
  <c r="O124" i="11"/>
  <c r="K124" i="11"/>
  <c r="I124" i="11"/>
  <c r="M124" i="11" s="1"/>
  <c r="O117" i="11"/>
  <c r="I117" i="11"/>
  <c r="M117" i="11" s="1"/>
  <c r="K117" i="11"/>
  <c r="O72" i="11"/>
  <c r="K72" i="11"/>
  <c r="I72" i="11"/>
  <c r="M72" i="11" s="1"/>
  <c r="P93" i="11"/>
  <c r="F53" i="11"/>
  <c r="D505" i="11"/>
  <c r="F505" i="11" s="1"/>
  <c r="O505" i="11" s="1"/>
  <c r="F44" i="11"/>
  <c r="D504" i="11"/>
  <c r="F504" i="11" s="1"/>
  <c r="O504" i="11" s="1"/>
  <c r="F62" i="11"/>
  <c r="D506" i="11"/>
  <c r="F506" i="11" s="1"/>
  <c r="O506" i="11" s="1"/>
  <c r="O62" i="11" l="1"/>
  <c r="K62" i="11"/>
  <c r="I62" i="11"/>
  <c r="M62" i="11" s="1"/>
  <c r="O44" i="11"/>
  <c r="K44" i="11"/>
  <c r="I44" i="11"/>
  <c r="M44" i="11" s="1"/>
  <c r="O53" i="11"/>
  <c r="I53" i="11"/>
  <c r="M53" i="11" s="1"/>
  <c r="K53" i="11"/>
  <c r="P41" i="11"/>
  <c r="P439" i="11"/>
  <c r="P314" i="11"/>
  <c r="F503" i="11" l="1"/>
  <c r="O503" i="11" s="1"/>
  <c r="P501" i="11" s="1"/>
  <c r="A33" i="11" l="1"/>
  <c r="A32" i="11"/>
  <c r="A24" i="11" l="1"/>
  <c r="A30" i="11"/>
  <c r="A14" i="11"/>
  <c r="F31" i="11"/>
  <c r="O31" i="11" s="1"/>
  <c r="F29" i="11"/>
  <c r="O29" i="11" s="1"/>
  <c r="F28" i="11"/>
  <c r="O28" i="11" s="1"/>
  <c r="F27" i="11"/>
  <c r="O27" i="11" s="1"/>
  <c r="F26" i="11"/>
  <c r="O26" i="11" s="1"/>
  <c r="F25" i="11"/>
  <c r="O25" i="11" s="1"/>
  <c r="F23" i="11"/>
  <c r="O23" i="11" s="1"/>
  <c r="F22" i="11"/>
  <c r="O22" i="11" s="1"/>
  <c r="F21" i="11"/>
  <c r="O21" i="11" s="1"/>
  <c r="F20" i="11"/>
  <c r="O20" i="11" s="1"/>
  <c r="F19" i="11"/>
  <c r="O19" i="11" s="1"/>
  <c r="F18" i="11"/>
  <c r="O18" i="11" s="1"/>
  <c r="F17" i="11"/>
  <c r="O17" i="11" s="1"/>
  <c r="F16" i="11"/>
  <c r="O16" i="11" s="1"/>
  <c r="F15" i="11"/>
  <c r="O15" i="11" s="1"/>
  <c r="F14" i="11"/>
  <c r="O14" i="11" s="1"/>
  <c r="O508" i="11" l="1"/>
  <c r="P12" i="11"/>
  <c r="P508" i="11" s="1"/>
  <c r="A15" i="11"/>
  <c r="A16" i="11" l="1"/>
  <c r="A17" i="11" l="1"/>
  <c r="A18" i="11" l="1"/>
  <c r="A19" i="11" l="1"/>
  <c r="A20" i="11" l="1"/>
  <c r="A21" i="11" l="1"/>
  <c r="O509" i="11"/>
  <c r="O510" i="11"/>
  <c r="A22" i="11" l="1"/>
  <c r="O511" i="11"/>
  <c r="A23" i="11" l="1"/>
  <c r="A25" i="11" s="1"/>
  <c r="P5" i="11"/>
  <c r="A26" i="11" l="1"/>
  <c r="P510" i="11"/>
  <c r="P509" i="11"/>
  <c r="A27" i="11" l="1"/>
  <c r="A28" i="11" s="1"/>
  <c r="P6" i="11"/>
  <c r="P7" i="11" s="1"/>
  <c r="P511" i="11"/>
  <c r="A29" i="11" l="1"/>
  <c r="A31" i="11" s="1"/>
  <c r="A36" i="11" s="1"/>
  <c r="A37" i="11" s="1"/>
  <c r="A38" i="11" s="1"/>
  <c r="A39" i="11" s="1"/>
  <c r="A44" i="11" s="1"/>
  <c r="A45" i="11" s="1"/>
  <c r="A46" i="11" s="1"/>
  <c r="A47" i="11" s="1"/>
  <c r="A48" i="11" s="1"/>
  <c r="A49" i="11" s="1"/>
  <c r="A50" i="11" s="1"/>
  <c r="A53" i="11" s="1"/>
  <c r="A54" i="11" s="1"/>
  <c r="A55" i="11" s="1"/>
  <c r="A56" i="11" s="1"/>
  <c r="A57" i="11" s="1"/>
  <c r="A60" i="11" s="1"/>
  <c r="A61" i="11" s="1"/>
  <c r="A62" i="11" s="1"/>
  <c r="A63" i="11" s="1"/>
  <c r="A66" i="11" s="1"/>
  <c r="A67" i="11" s="1"/>
  <c r="A70" i="11" s="1"/>
  <c r="A71" i="11" s="1"/>
  <c r="A72" i="11" s="1"/>
  <c r="A77" i="11" s="1"/>
  <c r="A78" i="11" s="1"/>
  <c r="A79" i="11" s="1"/>
  <c r="A80" i="11" s="1"/>
  <c r="A81" i="11" s="1"/>
  <c r="A82" i="11" s="1"/>
  <c r="A83" i="11" s="1"/>
  <c r="A84" i="11" s="1"/>
  <c r="A85" i="11" s="1"/>
  <c r="A86" i="11" s="1"/>
  <c r="A87" i="11" s="1"/>
  <c r="A88" i="11" s="1"/>
  <c r="A91" i="11" s="1"/>
  <c r="A96" i="11" s="1"/>
  <c r="A97" i="11" s="1"/>
  <c r="A98" i="11" s="1"/>
  <c r="A99" i="11" s="1"/>
  <c r="A100" i="11" s="1"/>
  <c r="A101" i="11" s="1"/>
  <c r="A102" i="11" s="1"/>
  <c r="A103" i="11" s="1"/>
  <c r="A104" i="11" s="1"/>
  <c r="A105" i="11" s="1"/>
  <c r="A106" i="11" s="1"/>
  <c r="A107" i="11" s="1"/>
  <c r="A108" i="11" s="1"/>
  <c r="A111" i="11" s="1"/>
  <c r="A114" i="11" s="1"/>
  <c r="A115" i="11" s="1"/>
  <c r="A116" i="11" s="1"/>
  <c r="A117" i="11" s="1"/>
  <c r="A120" i="11" s="1"/>
  <c r="A121" i="11" s="1"/>
  <c r="A122" i="11" s="1"/>
  <c r="A123" i="11" s="1"/>
  <c r="A124" i="11" s="1"/>
  <c r="A125" i="11" s="1"/>
  <c r="A126" i="11" s="1"/>
  <c r="A127" i="11" s="1"/>
  <c r="A132" i="11" s="1"/>
  <c r="A133" i="11" s="1"/>
  <c r="A134" i="11" s="1"/>
  <c r="A135" i="11" s="1"/>
  <c r="A136" i="11" s="1"/>
  <c r="A141" i="11" s="1"/>
  <c r="A142" i="11" s="1"/>
  <c r="A145" i="11" s="1"/>
  <c r="A146" i="11" s="1"/>
  <c r="A149" i="11" s="1"/>
  <c r="A150" i="11" s="1"/>
  <c r="A155" i="11" s="1"/>
  <c r="A156" i="11" s="1"/>
  <c r="A157" i="11" s="1"/>
  <c r="A160" i="11" s="1"/>
  <c r="A161" i="11" s="1"/>
  <c r="A166" i="11" s="1"/>
  <c r="A167" i="11" s="1"/>
  <c r="A168" i="11" s="1"/>
  <c r="A169" i="11" s="1"/>
  <c r="A170" i="11" s="1"/>
  <c r="A171" i="11" s="1"/>
  <c r="A172" i="11" s="1"/>
  <c r="A173" i="11" s="1"/>
  <c r="A174" i="11" s="1"/>
  <c r="A179" i="11" s="1"/>
  <c r="A180" i="11" s="1"/>
  <c r="A181" i="11" s="1"/>
  <c r="A182" i="11" s="1"/>
  <c r="A183" i="11" s="1"/>
  <c r="A184" i="11" s="1"/>
  <c r="A185" i="11" s="1"/>
  <c r="A186" i="11" s="1"/>
  <c r="A187" i="11" s="1"/>
  <c r="A188" i="11" s="1"/>
  <c r="A189" i="11" s="1"/>
  <c r="A190" i="11" s="1"/>
  <c r="A191" i="11" s="1"/>
  <c r="A192" i="11" s="1"/>
  <c r="A193" i="11" s="1"/>
  <c r="A194" i="11" s="1"/>
  <c r="A195" i="11" s="1"/>
  <c r="A196" i="11" s="1"/>
  <c r="A197" i="11" s="1"/>
  <c r="A200" i="11" s="1"/>
  <c r="A201" i="11" s="1"/>
  <c r="A202" i="11" s="1"/>
  <c r="A203" i="11" s="1"/>
  <c r="A204" i="11" s="1"/>
  <c r="A205" i="11" s="1"/>
  <c r="A206" i="11" s="1"/>
  <c r="A207" i="11" s="1"/>
  <c r="A208" i="11" s="1"/>
  <c r="A209" i="11" s="1"/>
  <c r="A210" i="11" s="1"/>
  <c r="A211" i="11" s="1"/>
  <c r="A212" i="11" s="1"/>
  <c r="A213" i="11" s="1"/>
  <c r="A214" i="11" s="1"/>
  <c r="A215" i="11" s="1"/>
  <c r="A216" i="11" s="1"/>
  <c r="A217" i="11" s="1"/>
  <c r="A218" i="11" s="1"/>
  <c r="A223" i="11" s="1"/>
  <c r="A224" i="11" s="1"/>
  <c r="A225" i="11" s="1"/>
  <c r="A226" i="11" s="1"/>
  <c r="A227" i="11" s="1"/>
  <c r="A228" i="11" s="1"/>
  <c r="A229" i="11" s="1"/>
  <c r="A230" i="11" s="1"/>
  <c r="A231" i="11" s="1"/>
  <c r="A232" i="11" s="1"/>
  <c r="A233" i="11" s="1"/>
  <c r="A234" i="11" s="1"/>
  <c r="A235" i="11" s="1"/>
  <c r="A236" i="11" s="1"/>
  <c r="A237" i="11" s="1"/>
  <c r="A238" i="11" s="1"/>
  <c r="A239" i="11" s="1"/>
  <c r="A242" i="11" s="1"/>
  <c r="A243" i="11" s="1"/>
  <c r="A244" i="11" s="1"/>
  <c r="A245" i="11" s="1"/>
  <c r="A246" i="11" s="1"/>
  <c r="A249" i="11" s="1"/>
  <c r="A250" i="11" s="1"/>
  <c r="A251" i="11" s="1"/>
  <c r="A252" i="11" s="1"/>
  <c r="A253" i="11" s="1"/>
  <c r="A254" i="11" s="1"/>
  <c r="A255" i="11" s="1"/>
  <c r="A256" i="11" s="1"/>
  <c r="A257" i="11" s="1"/>
  <c r="A258" i="11" s="1"/>
  <c r="A259" i="11" s="1"/>
  <c r="A260" i="11" s="1"/>
  <c r="A265" i="11" s="1"/>
  <c r="A268" i="11" s="1"/>
  <c r="A269" i="11" s="1"/>
  <c r="A272" i="11" s="1"/>
  <c r="A275" i="11" s="1"/>
  <c r="A276" i="11" s="1"/>
  <c r="A279" i="11" s="1"/>
  <c r="A280" i="11" s="1"/>
  <c r="A285" i="11" s="1"/>
  <c r="A286" i="11" s="1"/>
  <c r="A287" i="11" s="1"/>
  <c r="A288" i="11" s="1"/>
  <c r="A289" i="11" s="1"/>
  <c r="A290" i="11" s="1"/>
  <c r="A291" i="11" s="1"/>
  <c r="A295" i="11" s="1"/>
  <c r="A296" i="11" s="1"/>
  <c r="A301" i="11" s="1"/>
  <c r="A302" i="11" s="1"/>
  <c r="A303" i="11" s="1"/>
  <c r="A304" i="11" s="1"/>
  <c r="A305" i="11" s="1"/>
  <c r="A306" i="11" s="1"/>
  <c r="A307" i="11" s="1"/>
  <c r="A308" i="11" s="1"/>
  <c r="A309" i="11" s="1"/>
  <c r="A310" i="11" s="1"/>
  <c r="A311" i="11" s="1"/>
  <c r="A312" i="11" s="1"/>
  <c r="A317" i="11" s="1"/>
  <c r="A318" i="11" s="1"/>
  <c r="A319" i="11" s="1"/>
  <c r="A320" i="11" s="1"/>
  <c r="A321" i="11" s="1"/>
  <c r="A322" i="11" s="1"/>
  <c r="A323" i="11" s="1"/>
  <c r="A324" i="11" s="1"/>
  <c r="A325" i="11" s="1"/>
  <c r="A326" i="11" s="1"/>
  <c r="A327" i="11" s="1"/>
  <c r="A328" i="11" s="1"/>
  <c r="A329" i="11" s="1"/>
  <c r="A332" i="11" s="1"/>
  <c r="A333" i="11" s="1"/>
  <c r="A334" i="11" s="1"/>
  <c r="A335" i="11" s="1"/>
  <c r="A336" i="11" s="1"/>
  <c r="A337" i="11" s="1"/>
  <c r="A338" i="11" s="1"/>
  <c r="A339" i="11" s="1"/>
  <c r="A340" i="11" s="1"/>
  <c r="A341" i="11" s="1"/>
  <c r="A342" i="11" s="1"/>
  <c r="A343" i="11" s="1"/>
  <c r="A344" i="11" s="1"/>
  <c r="A345" i="11" s="1"/>
  <c r="A346" i="11" s="1"/>
  <c r="A347" i="11" s="1"/>
  <c r="A348" i="11" s="1"/>
  <c r="A349" i="11" s="1"/>
  <c r="A350" i="11" s="1"/>
  <c r="A351" i="11" s="1"/>
  <c r="A352" i="11" s="1"/>
  <c r="A353" i="11" s="1"/>
  <c r="A354" i="11" s="1"/>
  <c r="A355" i="11" s="1"/>
  <c r="A356" i="11" s="1"/>
  <c r="A357" i="11" s="1"/>
  <c r="A358" i="11" s="1"/>
  <c r="A359" i="11" s="1"/>
  <c r="A360" i="11" s="1"/>
  <c r="A361" i="11" s="1"/>
  <c r="A362" i="11" s="1"/>
  <c r="A363" i="11" s="1"/>
  <c r="A364" i="11" s="1"/>
  <c r="A365" i="11" s="1"/>
  <c r="A366" i="11" s="1"/>
  <c r="A367" i="11" s="1"/>
  <c r="A368" i="11" s="1"/>
  <c r="A369" i="11" s="1"/>
  <c r="A370" i="11" s="1"/>
  <c r="A371" i="11" s="1"/>
  <c r="A372" i="11" s="1"/>
  <c r="A373" i="11" s="1"/>
  <c r="A374" i="11" s="1"/>
  <c r="A375" i="11" s="1"/>
  <c r="A376" i="11" s="1"/>
  <c r="A377" i="11" s="1"/>
  <c r="A378" i="11" s="1"/>
  <c r="A379" i="11" s="1"/>
  <c r="A380" i="11" s="1"/>
  <c r="A381" i="11" s="1"/>
  <c r="A382" i="11" s="1"/>
  <c r="A383" i="11" s="1"/>
  <c r="A384" i="11" s="1"/>
  <c r="A385" i="11" s="1"/>
  <c r="A386" i="11" s="1"/>
  <c r="A387" i="11" s="1"/>
  <c r="A388" i="11" s="1"/>
  <c r="A389" i="11" s="1"/>
  <c r="A390" i="11" s="1"/>
  <c r="A391" i="11" s="1"/>
  <c r="A392" i="11" s="1"/>
  <c r="A393" i="11" s="1"/>
  <c r="A394" i="11" s="1"/>
  <c r="A395" i="11" s="1"/>
  <c r="A398" i="11" s="1"/>
  <c r="A399" i="11" s="1"/>
  <c r="A400" i="11" s="1"/>
  <c r="A401" i="11" s="1"/>
  <c r="A404" i="11" s="1"/>
  <c r="A405" i="11" s="1"/>
  <c r="A406" i="11" s="1"/>
  <c r="A407" i="11" s="1"/>
  <c r="A408" i="11" s="1"/>
  <c r="A409" i="11" s="1"/>
  <c r="A410" i="11" s="1"/>
  <c r="A411" i="11" s="1"/>
  <c r="A412" i="11" s="1"/>
  <c r="A413" i="11" s="1"/>
  <c r="A414" i="11" s="1"/>
  <c r="A415" i="11" s="1"/>
  <c r="A416" i="11" s="1"/>
  <c r="A419" i="11" s="1"/>
  <c r="A420" i="11" s="1"/>
  <c r="A423" i="11" l="1"/>
  <c r="A428" i="11" s="1"/>
  <c r="A429" i="11" s="1"/>
  <c r="A430" i="11" s="1"/>
  <c r="A431" i="11" s="1"/>
  <c r="A432" i="11" s="1"/>
  <c r="A433" i="11" s="1"/>
  <c r="A434" i="11" s="1"/>
  <c r="A435" i="11" s="1"/>
  <c r="A436" i="11" s="1"/>
  <c r="A437" i="11" s="1"/>
  <c r="A441" i="11" s="1"/>
  <c r="A442" i="11" s="1"/>
  <c r="A447" i="11" s="1"/>
  <c r="A448" i="11" s="1"/>
  <c r="A449" i="11" s="1"/>
  <c r="A450" i="11" s="1"/>
  <c r="A451" i="11" s="1"/>
  <c r="A452" i="11" s="1"/>
  <c r="A453" i="11" s="1"/>
  <c r="A454" i="11" s="1"/>
  <c r="A455" i="11" s="1"/>
  <c r="A456" i="11" s="1"/>
  <c r="A457" i="11" s="1"/>
  <c r="A458" i="11" s="1"/>
  <c r="A459" i="11" s="1"/>
  <c r="A460" i="11" s="1"/>
  <c r="A461" i="11" s="1"/>
  <c r="A462" i="11" s="1"/>
  <c r="A463" i="11" s="1"/>
  <c r="A464" i="11" s="1"/>
  <c r="A465" i="11" s="1"/>
  <c r="A466" i="11" s="1"/>
  <c r="A467" i="11" s="1"/>
  <c r="A468" i="11" s="1"/>
  <c r="A469" i="11" s="1"/>
  <c r="A470" i="11" s="1"/>
  <c r="A471" i="11" s="1"/>
  <c r="A472" i="11" s="1"/>
  <c r="A473" i="11" s="1"/>
  <c r="A474" i="11" s="1"/>
  <c r="A475" i="11" s="1"/>
  <c r="A476" i="11" s="1"/>
  <c r="A477" i="11" s="1"/>
  <c r="A478" i="11" s="1"/>
  <c r="A479" i="11" s="1"/>
  <c r="A480" i="11" s="1"/>
  <c r="A483" i="11" s="1"/>
  <c r="A484" i="11" s="1"/>
  <c r="A485" i="11" s="1"/>
  <c r="A486" i="11" s="1"/>
  <c r="A487" i="11" s="1"/>
  <c r="A488" i="11" s="1"/>
  <c r="A489" i="11" s="1"/>
  <c r="A490" i="11" s="1"/>
  <c r="A491" i="11" s="1"/>
  <c r="A492" i="11" s="1"/>
  <c r="A495" i="11" s="1"/>
  <c r="A496" i="11" s="1"/>
  <c r="A498" i="11" s="1"/>
  <c r="A499" i="11" s="1"/>
  <c r="A503" i="11" s="1"/>
  <c r="A504" i="11" s="1"/>
  <c r="A505" i="11" s="1"/>
  <c r="A506" i="11" s="1"/>
</calcChain>
</file>

<file path=xl/sharedStrings.xml><?xml version="1.0" encoding="utf-8"?>
<sst xmlns="http://schemas.openxmlformats.org/spreadsheetml/2006/main" count="844" uniqueCount="472">
  <si>
    <t>UNIT</t>
  </si>
  <si>
    <t>DESCRIPTION</t>
  </si>
  <si>
    <t>TRADE COST</t>
  </si>
  <si>
    <t>ITEM #</t>
  </si>
  <si>
    <t>QTY.</t>
  </si>
  <si>
    <t>SUB TOTAL</t>
  </si>
  <si>
    <t>TOTAL BASE BID</t>
  </si>
  <si>
    <t>OVERHEAD AND PROFIT</t>
  </si>
  <si>
    <t>INSURANCE</t>
  </si>
  <si>
    <t xml:space="preserve"> </t>
  </si>
  <si>
    <t>Estimate of Materials and Cost of Construction</t>
  </si>
  <si>
    <t>Summary</t>
  </si>
  <si>
    <t>Amount</t>
  </si>
  <si>
    <t>Subtotal</t>
  </si>
  <si>
    <t>Profit/Overhead</t>
  </si>
  <si>
    <t>Total</t>
  </si>
  <si>
    <t>Date:</t>
  </si>
  <si>
    <t>Project:</t>
  </si>
  <si>
    <t>CSI SECT</t>
  </si>
  <si>
    <t>QTY WITH
WASTAGE</t>
  </si>
  <si>
    <t>WASTAGE</t>
  </si>
  <si>
    <t>LS</t>
  </si>
  <si>
    <t>Permits Documentation And Fees</t>
  </si>
  <si>
    <t>Hazardous Waste Or Disposal Work</t>
  </si>
  <si>
    <t>Owner Purchased, Contractor Installed Items</t>
  </si>
  <si>
    <t>Contractors Use Of New And Existing Facilities</t>
  </si>
  <si>
    <t>Correction Of Unsatisfactory Conditions</t>
  </si>
  <si>
    <t>Restoration Of Unit Damaged During Installation</t>
  </si>
  <si>
    <t xml:space="preserve">Replacement Of Units Which Cannot Be Restored </t>
  </si>
  <si>
    <t>Maintaining Existing Construction In Weather High Conditions</t>
  </si>
  <si>
    <t>Signage</t>
  </si>
  <si>
    <t>Supervisory Personnel</t>
  </si>
  <si>
    <t/>
  </si>
  <si>
    <t>Temporary Services</t>
  </si>
  <si>
    <t>Water</t>
  </si>
  <si>
    <t>Lighting And Power</t>
  </si>
  <si>
    <t>Toilet Facilities</t>
  </si>
  <si>
    <t>Material Storage</t>
  </si>
  <si>
    <t>Contractor's Safety Program</t>
  </si>
  <si>
    <t>TOTAL ITEM COST</t>
  </si>
  <si>
    <t>UNIT COST (LAB+MAT)</t>
  </si>
  <si>
    <t>DIV.01</t>
  </si>
  <si>
    <t>EA</t>
  </si>
  <si>
    <t>GENERAL REQUIREMENTS</t>
  </si>
  <si>
    <t>DIV.02</t>
  </si>
  <si>
    <t>DIV.03</t>
  </si>
  <si>
    <t xml:space="preserve">CONCRETE </t>
  </si>
  <si>
    <t xml:space="preserve">DEMOLITION &amp; SITEWORKS </t>
  </si>
  <si>
    <t>CY</t>
  </si>
  <si>
    <t>DIV.05</t>
  </si>
  <si>
    <t xml:space="preserve">METALS </t>
  </si>
  <si>
    <t>DIV.06</t>
  </si>
  <si>
    <t>WOODS, PLASTICS &amp; COMPOSITES</t>
  </si>
  <si>
    <t>DIV.07</t>
  </si>
  <si>
    <t xml:space="preserve">THERMAL &amp; MOISTURE CONTROL </t>
  </si>
  <si>
    <t>DIV.08</t>
  </si>
  <si>
    <t>OPENINGS</t>
  </si>
  <si>
    <t>FINISHES</t>
  </si>
  <si>
    <t>DIV.09</t>
  </si>
  <si>
    <t>SPECIALITIES</t>
  </si>
  <si>
    <t>DIV. 11</t>
  </si>
  <si>
    <t xml:space="preserve">EQUIPMENTS </t>
  </si>
  <si>
    <t>DIV.10</t>
  </si>
  <si>
    <t>DIV.12</t>
  </si>
  <si>
    <t>FURNISHES</t>
  </si>
  <si>
    <t>DIV.22</t>
  </si>
  <si>
    <t>PLUMBING</t>
  </si>
  <si>
    <t>DIV.23</t>
  </si>
  <si>
    <t>MECHANICAL</t>
  </si>
  <si>
    <t>DIV. 26</t>
  </si>
  <si>
    <t>ELECTRICAL</t>
  </si>
  <si>
    <t>DIV. 31</t>
  </si>
  <si>
    <t>EARTHWORKS</t>
  </si>
  <si>
    <t xml:space="preserve">EXTERIOR FINISHES </t>
  </si>
  <si>
    <t xml:space="preserve">CEILING FINISH </t>
  </si>
  <si>
    <t>FLOOR FINISHES</t>
  </si>
  <si>
    <t xml:space="preserve">WALL FINISHES </t>
  </si>
  <si>
    <t xml:space="preserve">WALL PAINT </t>
  </si>
  <si>
    <t xml:space="preserve">WALL BASE </t>
  </si>
  <si>
    <t xml:space="preserve">WALL TILES </t>
  </si>
  <si>
    <t xml:space="preserve">RESTROOM ACCESSORIES </t>
  </si>
  <si>
    <t xml:space="preserve">STAIRS </t>
  </si>
  <si>
    <t xml:space="preserve">RISERS </t>
  </si>
  <si>
    <t xml:space="preserve">COUNTINOUS FOOTING </t>
  </si>
  <si>
    <t xml:space="preserve">18" Wide x 10" High Count. Concrete Footing w/ (3) #4 CONT. Bars </t>
  </si>
  <si>
    <t xml:space="preserve">3'-6" Wide x 1'-0" High Retaining Wall Count. Footing w/ (3) #4 CONT. &amp; #4 Trans. @ 24" OC. </t>
  </si>
  <si>
    <t xml:space="preserve">22" Wide x 10" High Count. Concrete Footing w/ (3) #4 CONT. Bars </t>
  </si>
  <si>
    <t xml:space="preserve">16" Wide x 8" High CONT. Footing w/ (2) #4 CONT. Bars </t>
  </si>
  <si>
    <t xml:space="preserve">3'-10" Wide x 1'-0" High Retaining Wall Count. Footing w/ (3) #4 CONT. &amp; #4 Trans. @ 24" OC. </t>
  </si>
  <si>
    <t xml:space="preserve">16" Wide x 10" High Count. Concrete Footing w/ (3) #4 CONT. Bars </t>
  </si>
  <si>
    <t xml:space="preserve">14" Wide x 8" High Count. Concrete Footing w/ (3) #4 CONT. Bars </t>
  </si>
  <si>
    <t xml:space="preserve">CONCRETE PAD FOOTING </t>
  </si>
  <si>
    <t xml:space="preserve">2'-0" x 1'-4" x 10" Deep Concrete Pad Footing w/ Reinforcement </t>
  </si>
  <si>
    <t xml:space="preserve">2'-0" x 2'-0"x 10" Deep Concrete PAd Footing w/ Reinforcement </t>
  </si>
  <si>
    <t xml:space="preserve">3'-0" x 5'-0" x 10" Deep  Concrete Pad Footing w/ Reinforcement </t>
  </si>
  <si>
    <t xml:space="preserve">6'-0" x9'-0" x 12" Deep Concrete Pad Footing w/ Reinfrocement </t>
  </si>
  <si>
    <t xml:space="preserve">3'-4" x 16'-0" x 12" Deep  Concrete pad Footing w/ Reinforcement </t>
  </si>
  <si>
    <t xml:space="preserve">10" Poured Concrete Foundation Wall w/ #4 HORIZ. @ TOM, MID &amp; BOT. CENT. In 6" Full HT. Wall  (2'-8" High ) </t>
  </si>
  <si>
    <t xml:space="preserve">10" Poured Concrete Foundation Wall w/ #4 HORIZ. @ TOM, MID &amp; BOT. CENT. In 6" Full HT. Wall  (5'-0" High ) </t>
  </si>
  <si>
    <t xml:space="preserve">CONCRETE FOUNDATION WALLS </t>
  </si>
  <si>
    <t xml:space="preserve">10" Poured Concrete Foundation Wall w/ #4 HORIZ. @ TOM, MID &amp; BOT. CENT. In 6" Full HT. Wall (11'-0" High ) </t>
  </si>
  <si>
    <t xml:space="preserve">14" Poured Concrete Foundation Wall w/ #4 HORIZ. @ TOM, MID &amp; BOT. CENT. In 6" Full HT. Wall (11'-0" High ) </t>
  </si>
  <si>
    <t xml:space="preserve">RETAINING WALLS </t>
  </si>
  <si>
    <t xml:space="preserve">14" Thick Retaining Wall w/ (4) #4 Horizontal Equal Spaced  &amp; #5 @ 30" OC. Adjacent to #5 Vertical (4'-0" High ) </t>
  </si>
  <si>
    <t xml:space="preserve">16" Thick Retaining Wall w/ (4) #4 Horizontal Equal Spaced  &amp; #5 @ 30" OC. Adjacent to #5 Vertical (4'-0" High ) </t>
  </si>
  <si>
    <t>CONCRETE SLAB</t>
  </si>
  <si>
    <t xml:space="preserve">4" Poured Concrete Slab w/ Reinforcement </t>
  </si>
  <si>
    <t>SF</t>
  </si>
  <si>
    <t xml:space="preserve">BEAMS , HEADERS </t>
  </si>
  <si>
    <t>(3) 1-3/4" x 11-7/8" LVL</t>
  </si>
  <si>
    <t>(3) 2x10 Header</t>
  </si>
  <si>
    <t>W12x45</t>
  </si>
  <si>
    <t>W8x24</t>
  </si>
  <si>
    <t>Girder Truss</t>
  </si>
  <si>
    <t>W10x45</t>
  </si>
  <si>
    <t>W12x30</t>
  </si>
  <si>
    <t>W12x53 w/ 3/8" Camber</t>
  </si>
  <si>
    <t>(2) 1-3/4" x 11-1/4" LVL</t>
  </si>
  <si>
    <t>W16x45 w/ 1/4" Camber</t>
  </si>
  <si>
    <t>(3) 2x12 Stringers</t>
  </si>
  <si>
    <t>(2) 3-1/4" x 9-1/4" LVL</t>
  </si>
  <si>
    <t>(2) 1-3/4" x 11-7/8" LVL</t>
  </si>
  <si>
    <t>10x12 Cedar Beam</t>
  </si>
  <si>
    <t>W 14 x30</t>
  </si>
  <si>
    <t>(3) 1-3/4" x 9-1/4" LVL</t>
  </si>
  <si>
    <t>W14x30</t>
  </si>
  <si>
    <t>(3) 1-3/4"x 9-1/4" LVL</t>
  </si>
  <si>
    <t>W 16 x45</t>
  </si>
  <si>
    <t>(3) 1-3/4" x 11-1/4"' LVL</t>
  </si>
  <si>
    <t>12x10 Cedar</t>
  </si>
  <si>
    <t>LF</t>
  </si>
  <si>
    <t>3-1/4" x 9-1/4" LVL</t>
  </si>
  <si>
    <t xml:space="preserve">BEAMS </t>
  </si>
  <si>
    <t xml:space="preserve">COLUMNS </t>
  </si>
  <si>
    <t>(2) 1-3/4"  11-1/4" LVL Column</t>
  </si>
  <si>
    <t xml:space="preserve">FLOOR FRAMING </t>
  </si>
  <si>
    <t xml:space="preserve">ROOF FRAMING </t>
  </si>
  <si>
    <t>HSS4x4 Column</t>
  </si>
  <si>
    <t>STEEL COLUMN</t>
  </si>
  <si>
    <t xml:space="preserve">Roof Trusses @ 24" OC. </t>
  </si>
  <si>
    <t xml:space="preserve">2x12 Roof Rafetrs @ 16"OC </t>
  </si>
  <si>
    <t>2x6 CJ @ 16"OC.</t>
  </si>
  <si>
    <t>2x8 CJ ( Collar Ties ) @ 16"OC.</t>
  </si>
  <si>
    <t>20" Floor Trusses @ 19.2" OC.</t>
  </si>
  <si>
    <t>11-7/8" I -Joist @ 16" OC.</t>
  </si>
  <si>
    <t xml:space="preserve">3/4" Sub-Floor Plywood Sheathing </t>
  </si>
  <si>
    <t xml:space="preserve">1/2" Plywood Sheathing </t>
  </si>
  <si>
    <t xml:space="preserve">Full BATT Insulation </t>
  </si>
  <si>
    <t xml:space="preserve">2" Rigid Insulation Below Vapour Barrier </t>
  </si>
  <si>
    <t>8" Flexcore w/ MIn. 3" Comp Topping  w/ 2/Membrane w/ slope COnc to Drain</t>
  </si>
  <si>
    <t xml:space="preserve">ROOOFING </t>
  </si>
  <si>
    <t>Metal Drip Edge</t>
  </si>
  <si>
    <t>DOWN SPOUTS</t>
  </si>
  <si>
    <t xml:space="preserve">RIDGE VENT </t>
  </si>
  <si>
    <t>PROTECTED W/ FULLY ADHERED ICE &amp; WATER SHIELD</t>
  </si>
  <si>
    <t xml:space="preserve">6 K Style Gutter </t>
  </si>
  <si>
    <t xml:space="preserve">ROOFING SHINGLES </t>
  </si>
  <si>
    <t xml:space="preserve">2x8 Fascia </t>
  </si>
  <si>
    <t xml:space="preserve">1/2" T Soffit </t>
  </si>
  <si>
    <t xml:space="preserve">Open Cell Spray Form </t>
  </si>
  <si>
    <t xml:space="preserve">Precast Lintel  Header </t>
  </si>
  <si>
    <t xml:space="preserve">1x6 Trim Board </t>
  </si>
  <si>
    <t xml:space="preserve">2x3 Window Sill </t>
  </si>
  <si>
    <t xml:space="preserve">MDO </t>
  </si>
  <si>
    <t xml:space="preserve">Precast Limestone Sill </t>
  </si>
  <si>
    <t xml:space="preserve">Precast Limestone Cap </t>
  </si>
  <si>
    <t xml:space="preserve">Cimney Shroud </t>
  </si>
  <si>
    <t xml:space="preserve">Siding </t>
  </si>
  <si>
    <t xml:space="preserve">LimeStone Finish </t>
  </si>
  <si>
    <t xml:space="preserve">Precast Stone </t>
  </si>
  <si>
    <t xml:space="preserve">2x6 Trim Board </t>
  </si>
  <si>
    <t xml:space="preserve">2x4 Trim Board </t>
  </si>
  <si>
    <t>Door/Window Trim</t>
  </si>
  <si>
    <t xml:space="preserve">2'-4" x 0'-10" Louver </t>
  </si>
  <si>
    <t>Corbel # 2 ( AS Per Detail A2.5/9)</t>
  </si>
  <si>
    <t xml:space="preserve">Corbel # 2 ( As Per Detail A2.5/10 ) </t>
  </si>
  <si>
    <t xml:space="preserve">2x10 Roof RaLFers @ 16"OC. </t>
  </si>
  <si>
    <t xml:space="preserve">2x6 Roof RaLFers @ 16" OC. </t>
  </si>
  <si>
    <t xml:space="preserve">2x8 Roof RaLFers @ 16"OC. </t>
  </si>
  <si>
    <t xml:space="preserve">Epoxy Flooring </t>
  </si>
  <si>
    <t xml:space="preserve">Tile Flooring </t>
  </si>
  <si>
    <t xml:space="preserve">Carpet Flooring </t>
  </si>
  <si>
    <t xml:space="preserve">Cork Sealed </t>
  </si>
  <si>
    <t xml:space="preserve">Bathroom Tile </t>
  </si>
  <si>
    <t xml:space="preserve">Rubber Flooring </t>
  </si>
  <si>
    <t xml:space="preserve">LVT Flooring </t>
  </si>
  <si>
    <t xml:space="preserve">Wood Flooring </t>
  </si>
  <si>
    <t xml:space="preserve">Brick Flooring @ Front Porch </t>
  </si>
  <si>
    <t xml:space="preserve">Tile Foolring @ Mudroom </t>
  </si>
  <si>
    <t xml:space="preserve">Sealed Concrete </t>
  </si>
  <si>
    <t xml:space="preserve">Vinyl Carpet Tiles </t>
  </si>
  <si>
    <t>42" Grab  Bar</t>
  </si>
  <si>
    <t xml:space="preserve">36" Grab Bar </t>
  </si>
  <si>
    <t>Mirrors</t>
  </si>
  <si>
    <t>Toilet Paper Holders</t>
  </si>
  <si>
    <t xml:space="preserve">Hand Wash Despensor </t>
  </si>
  <si>
    <t xml:space="preserve">Caot Hook </t>
  </si>
  <si>
    <t xml:space="preserve">Furnance </t>
  </si>
  <si>
    <t xml:space="preserve">Microwave </t>
  </si>
  <si>
    <t xml:space="preserve">Trash Bin </t>
  </si>
  <si>
    <t xml:space="preserve">Stove </t>
  </si>
  <si>
    <t xml:space="preserve">Refrigerator </t>
  </si>
  <si>
    <t xml:space="preserve">36" Refrigerator </t>
  </si>
  <si>
    <t>Oven/Microve</t>
  </si>
  <si>
    <t xml:space="preserve">Dishwasher </t>
  </si>
  <si>
    <t xml:space="preserve">36" Freezer </t>
  </si>
  <si>
    <t xml:space="preserve">Washer </t>
  </si>
  <si>
    <t xml:space="preserve">Dryer </t>
  </si>
  <si>
    <t xml:space="preserve">PLUMBING FIXTURES </t>
  </si>
  <si>
    <t xml:space="preserve">Water Closet </t>
  </si>
  <si>
    <t>Lavatroies</t>
  </si>
  <si>
    <t xml:space="preserve">Kitchen sink </t>
  </si>
  <si>
    <t>Allowances for Sanitary/ Vent Pipes</t>
  </si>
  <si>
    <t xml:space="preserve">Allowances for Domestic Water/ Gas Pipes </t>
  </si>
  <si>
    <t>Allowances for Electrical Wiring</t>
  </si>
  <si>
    <t xml:space="preserve">Allowances for Conduits </t>
  </si>
  <si>
    <t xml:space="preserve">LIGHTING FIXTURES </t>
  </si>
  <si>
    <t xml:space="preserve">POWER FIXTURES </t>
  </si>
  <si>
    <t xml:space="preserve">1/2" Gypsum Board @ Garage </t>
  </si>
  <si>
    <t xml:space="preserve">Tile Ceiling @ Shower </t>
  </si>
  <si>
    <t xml:space="preserve">5/8" Smooth Ceiling Gypsum Board </t>
  </si>
  <si>
    <t xml:space="preserve">Wood Ceiling @ Patio </t>
  </si>
  <si>
    <t xml:space="preserve">EXTERIOR WALLS </t>
  </si>
  <si>
    <t>INTERIOR WALLS</t>
  </si>
  <si>
    <t>FURRING WALLS</t>
  </si>
  <si>
    <t xml:space="preserve">2X4 Furring Wall @ Lower Level </t>
  </si>
  <si>
    <t xml:space="preserve">2x8 Furring Wall @ Lower Level </t>
  </si>
  <si>
    <t xml:space="preserve">2x6 Studs Framing @ 16" OC. </t>
  </si>
  <si>
    <t xml:space="preserve">1/2" Exterior Wall Plywood Shetahing </t>
  </si>
  <si>
    <t xml:space="preserve">5/8" Gypsum Board  @ Interior Side </t>
  </si>
  <si>
    <t xml:space="preserve">R-15 BATT Insulation </t>
  </si>
  <si>
    <t xml:space="preserve">#15 Felt Paper </t>
  </si>
  <si>
    <t xml:space="preserve">2x6 EXTERIOR </t>
  </si>
  <si>
    <t xml:space="preserve">1x3 Furring WALLS </t>
  </si>
  <si>
    <t xml:space="preserve">2x4 Furring Studs @ 16" OC. </t>
  </si>
  <si>
    <t xml:space="preserve">5/8" Gypsum Board @ Interior Side </t>
  </si>
  <si>
    <t xml:space="preserve">2x8 Studs Framing @ 16" OC. </t>
  </si>
  <si>
    <t xml:space="preserve">1x3 Furring Strips @ 16" OC. </t>
  </si>
  <si>
    <t xml:space="preserve">2X4 INTEROR WALL </t>
  </si>
  <si>
    <t xml:space="preserve">2X6 INTEROR WALL </t>
  </si>
  <si>
    <t xml:space="preserve">2x4  Studs Framing @ 16" OC. </t>
  </si>
  <si>
    <t xml:space="preserve">5/8" Gypsum Board @ Both Sides </t>
  </si>
  <si>
    <t>Paint @ Ceiling ( 2 coats Paint @ 1 coat Primer )</t>
  </si>
  <si>
    <t xml:space="preserve">Paint @ Wall ( 2 coats paint &amp; 1 coat Primer ) </t>
  </si>
  <si>
    <t xml:space="preserve">4" Wall Base </t>
  </si>
  <si>
    <t xml:space="preserve">1x6 Base </t>
  </si>
  <si>
    <t xml:space="preserve">Laundary Sink </t>
  </si>
  <si>
    <t xml:space="preserve">Pentry Sink </t>
  </si>
  <si>
    <t xml:space="preserve">2'-0" x 5'-0" Bathtub </t>
  </si>
  <si>
    <t xml:space="preserve">5'-7" x 4'-3" Shower </t>
  </si>
  <si>
    <t xml:space="preserve">3'-0" x 5'-0" Shower </t>
  </si>
  <si>
    <t xml:space="preserve">Excavation For Basement </t>
  </si>
  <si>
    <t xml:space="preserve">Closed Cell Spray Foam Insulation </t>
  </si>
  <si>
    <t>Excavation For Countinous Footings</t>
  </si>
  <si>
    <t xml:space="preserve">Excavation For Foundation Walls </t>
  </si>
  <si>
    <t xml:space="preserve">Excavation For Pad Footings </t>
  </si>
  <si>
    <t xml:space="preserve">11" Tread x 6" Riser   wood Stairs w/ Landaing @ (3) 2x12 Stringers </t>
  </si>
  <si>
    <t xml:space="preserve">Pre-Fab Mental FirePlace @  Hearth Room ( Details @ 2/A3.4) , Master Porch ( Details @ A2.5/2) , Covered Patio ( Details @ 6/A2.5) </t>
  </si>
  <si>
    <t xml:space="preserve">DOORS </t>
  </si>
  <si>
    <t>9'-0" x 8'-0"' Garage Door</t>
  </si>
  <si>
    <t>3'-0" x 8'-0" Exterior . 2- panel Door</t>
  </si>
  <si>
    <t>3'-0" x 8'-0" 2 Panel Door</t>
  </si>
  <si>
    <t>2'-6" x 8'-0" , 2 Panel Door</t>
  </si>
  <si>
    <t>PK 3'-0" x 8'-0" , 2 Panel Door</t>
  </si>
  <si>
    <t>18'-0" x 8''-0" Garage Door</t>
  </si>
  <si>
    <t>2'-10" x 8'-0" , 2-Panel  Door</t>
  </si>
  <si>
    <t>PK 2'-4" x 8'-0" , 2- Panel Door</t>
  </si>
  <si>
    <t>3'-6" x 8'-0"  2-Panel Door</t>
  </si>
  <si>
    <t>2'-8" x 8'-0" ,2-Panel Door</t>
  </si>
  <si>
    <t>9'-0" x 8'-0" Garage Door</t>
  </si>
  <si>
    <t>PK 2'-6" x 8'-0" , 2-Panel Door</t>
  </si>
  <si>
    <t>2'-6" x 7'-0" Glass Shower Door</t>
  </si>
  <si>
    <t>USFD 9'-0"' x8'-0" MARVIN Sliding Door</t>
  </si>
  <si>
    <t>UIFD 5'-0" x 8'-0" MARVIN French Door</t>
  </si>
  <si>
    <t>PK 2'-4" x 6'-8" , 2-Panel Door</t>
  </si>
  <si>
    <t>2'-4" x 6'-8" , 2-Panel Door</t>
  </si>
  <si>
    <t>2'-6" x 6'-8" , 2-Panel Door</t>
  </si>
  <si>
    <t>3'-0" x 6'-8" , 2-Panel Door</t>
  </si>
  <si>
    <t xml:space="preserve">WINDOWS </t>
  </si>
  <si>
    <t>(3) UCA 2'-4"  x 4'-0" Casement</t>
  </si>
  <si>
    <t>UCA 2'-4" x 6'-0" Casement</t>
  </si>
  <si>
    <t>UCA 3'-6" x 6'-0" Casement</t>
  </si>
  <si>
    <t>(2) UCA 3'-0" x2'-4" E , TRANSOM</t>
  </si>
  <si>
    <t>(2) UCA 3'-0" x 6'-4" E , casement</t>
  </si>
  <si>
    <t>(2) UCA 2'-4' x4'-4" Casement</t>
  </si>
  <si>
    <t>(2) UCA 2'-8" x 4'-4" Casement</t>
  </si>
  <si>
    <t>(2) UCA 2'-8" x 4'-8" Casement</t>
  </si>
  <si>
    <t>(2) UCA 2'-8" x 8'-4" Casemment</t>
  </si>
  <si>
    <t>(2) UCA 2;-8" x 6'-4" Casement</t>
  </si>
  <si>
    <t>(3) UCA 3'-0" x 8'-4" Casement</t>
  </si>
  <si>
    <t>UCA 3'-0" x 4'-4" Casement</t>
  </si>
  <si>
    <t>(2) UCA 2'-4"x 6'-0" Casement</t>
  </si>
  <si>
    <t>(2) UCA 3'-0" x 4'-4" Casement</t>
  </si>
  <si>
    <t>UCA 3'-0" x 6'-0" Casement</t>
  </si>
  <si>
    <t>UCA 3'-0" x 3'-6" Casement</t>
  </si>
  <si>
    <t>(2) 2'-8" x 5'-6" Casement</t>
  </si>
  <si>
    <t xml:space="preserve">Switches </t>
  </si>
  <si>
    <t xml:space="preserve">G : Closet /Garage Light Fixture , EZPAN-1X4-30-Y/D1 , Manufacturer : RAB </t>
  </si>
  <si>
    <t xml:space="preserve">A : 5" Downlight , Manufacturer JUNO 1C20-205W-WH </t>
  </si>
  <si>
    <t>B : 5" Wall Wash , Maufacturer JUNO IC20-209N-WH</t>
  </si>
  <si>
    <t xml:space="preserve">F : Step Lights , Manufacturer : American Lights , SGL4-120-30-VS </t>
  </si>
  <si>
    <t xml:space="preserve">W : DEC Ceiling Fixture ( By Owner ) </t>
  </si>
  <si>
    <t xml:space="preserve">S :DEC Sconce Fixture ( By Owner ) </t>
  </si>
  <si>
    <t>C :UNDER CAB &amp; AMBIENT LIGHTING , Manuf. DIODE LED , DI-12V-BLX3-30</t>
  </si>
  <si>
    <t xml:space="preserve">X : DEC Ceiling Fixture </t>
  </si>
  <si>
    <t xml:space="preserve">AE :WAC LIGHTING WS-224-35-WT ( Closet Light Fixture ) </t>
  </si>
  <si>
    <t xml:space="preserve">AD : STAIRWELL BY OWNER ( DEC Sconce) </t>
  </si>
  <si>
    <t xml:space="preserve">D :RECESSED LIGHT EXHAUST FAN COMBO , Manuf. NUTONE 744NT </t>
  </si>
  <si>
    <t>E : Closet Light , Manuf. RAB EZPAN-2X2-17-Y/D1</t>
  </si>
  <si>
    <t xml:space="preserve">R :Exterior Light Fixture ( DEC Sconce ) </t>
  </si>
  <si>
    <t xml:space="preserve">M : Office Light Fixture ( DEC Sconce ) </t>
  </si>
  <si>
    <t xml:space="preserve">Q :Exterior Light Fixture  ( DEC Sconce ) </t>
  </si>
  <si>
    <t xml:space="preserve">k :Master Bath Light Fixture  ( DEC Sconce ) </t>
  </si>
  <si>
    <t xml:space="preserve">AH : MST BEDSIDE LIGHTS ( DEC Sconce ) </t>
  </si>
  <si>
    <t xml:space="preserve">J : POWDER ROOM Light Fixture  ( DEC Sconce ) </t>
  </si>
  <si>
    <t xml:space="preserve">I : Dinig Room Light Fixture  ( DEC Sconce ) </t>
  </si>
  <si>
    <t xml:space="preserve">AN :DINING BUFFETT LIGHT FIXTURE  ( DEC Sconce ) </t>
  </si>
  <si>
    <t xml:space="preserve">N : FAMILY POWDER LIGHT FIXTURE  ( DEC Sconce ) </t>
  </si>
  <si>
    <t xml:space="preserve">H :HER OFFICE LIGHT FIXTURE  ( DEC Sconce ) </t>
  </si>
  <si>
    <t xml:space="preserve">AB : KITCHEN ISLAND ( DEC Pandent ) </t>
  </si>
  <si>
    <t xml:space="preserve">AL : KITCHEN LIGHT ( DEC Pandent ) </t>
  </si>
  <si>
    <t>AM : KITCHEN SINK LIGHT ( DEC Pandent )</t>
  </si>
  <si>
    <t xml:space="preserve">Y :FOYER LIGHT , DEC CHANDELIER </t>
  </si>
  <si>
    <t xml:space="preserve">AA :STAIRWELL CENTER LIGHT  DEC CHANDELIER  </t>
  </si>
  <si>
    <t>O :MST. BEDROOM ( DEC Light Fixture )</t>
  </si>
  <si>
    <t>P : MST. PATIO ( DEC Light Fixture )</t>
  </si>
  <si>
    <t>AC :HEARTH GAME LIGHT ( DEC Pandent )</t>
  </si>
  <si>
    <t xml:space="preserve">V :BATH #2 VANITY ( DEC Sconce) </t>
  </si>
  <si>
    <t xml:space="preserve">U :BATH #1 VANITY ( DEC Sconce) </t>
  </si>
  <si>
    <t>AJ : INFRATECH WD-5024 PATIO HEATERS</t>
  </si>
  <si>
    <t xml:space="preserve">Duplex Receptacle </t>
  </si>
  <si>
    <t xml:space="preserve">Data/Phone /Ethernet Outlet </t>
  </si>
  <si>
    <t xml:space="preserve">Under Cabinet Plug Mould </t>
  </si>
  <si>
    <t xml:space="preserve">Cable TV Receptacle </t>
  </si>
  <si>
    <t xml:space="preserve">Electric Gas Meter </t>
  </si>
  <si>
    <t>Sprinkler Control</t>
  </si>
  <si>
    <t xml:space="preserve">Elecric Meter Socket </t>
  </si>
  <si>
    <t xml:space="preserve">Ceiling Fan </t>
  </si>
  <si>
    <t xml:space="preserve">Smoke Detector </t>
  </si>
  <si>
    <t xml:space="preserve">Carbon Monoixde Detector </t>
  </si>
  <si>
    <t>ELECTRICAL PANEL B : 100 AMP</t>
  </si>
  <si>
    <t xml:space="preserve">ELECTRICAL PANEL A : 100 AMP </t>
  </si>
  <si>
    <t xml:space="preserve">ELECTRICAL PANELS ( ASSUMED NOT SHOWN IN PLANS) </t>
  </si>
  <si>
    <t xml:space="preserve">Brick @ Exterior Wall </t>
  </si>
  <si>
    <t xml:space="preserve">SITEWORKS </t>
  </si>
  <si>
    <t xml:space="preserve">Water Feature </t>
  </si>
  <si>
    <t>Remove Tree</t>
  </si>
  <si>
    <t>Protect Area For Planting</t>
  </si>
  <si>
    <t>Concrete Driveway , ( 6" thick concrete pavement w/ W6.1 WWF reinforcement )</t>
  </si>
  <si>
    <t xml:space="preserve">Tiles @ Bathroom Walls ( 3'-7" High ) </t>
  </si>
  <si>
    <t>Allowances for Duct Work</t>
  </si>
  <si>
    <t xml:space="preserve">Allowances for Mechanical Fixtures </t>
  </si>
  <si>
    <t xml:space="preserve">2'-0 x 3'-0" Mirror </t>
  </si>
  <si>
    <t xml:space="preserve">Bottle Filler </t>
  </si>
  <si>
    <t xml:space="preserve">SHELVING </t>
  </si>
  <si>
    <t>3 Compartment Shelving (4'-0"' High )</t>
  </si>
  <si>
    <t xml:space="preserve">2 Compartment Shelving ( 1'-4" High ) </t>
  </si>
  <si>
    <t xml:space="preserve">3-Compartment Shelving ( 5'-6" High ) </t>
  </si>
  <si>
    <t xml:space="preserve">4- Compartment Shelving ( 5'-8" High ) </t>
  </si>
  <si>
    <t xml:space="preserve">4 Compartment Shelving ( 5'-4" High ) </t>
  </si>
  <si>
    <t xml:space="preserve">4-Compartment Shelving ( 20" Deep v 4'-0" High ) </t>
  </si>
  <si>
    <t xml:space="preserve">Fixed Rod &amp; Shelf 1-1/2" T. Shelf </t>
  </si>
  <si>
    <t xml:space="preserve">3'-10"' High Shelving </t>
  </si>
  <si>
    <t xml:space="preserve">8'-9" High 2 Compartment Shelving </t>
  </si>
  <si>
    <t xml:space="preserve">6-Compartment Shelving ( 8'-9" High ) </t>
  </si>
  <si>
    <t xml:space="preserve">2-Compartment Shelving ( 3-6" High ) </t>
  </si>
  <si>
    <t xml:space="preserve">2'-0" x 7'-0" Cabinet w/ ADJ shelving </t>
  </si>
  <si>
    <t xml:space="preserve">3-Compartment Shelving ( 2''-6" High ) </t>
  </si>
  <si>
    <t xml:space="preserve">4-Compartments Shelving ( 8'-9" High ) </t>
  </si>
  <si>
    <t xml:space="preserve">CABINETS &amp; DRAWERS </t>
  </si>
  <si>
    <t xml:space="preserve">1'-8" x 2'-0" Cabinet @ Mudroom </t>
  </si>
  <si>
    <t xml:space="preserve">3'-2" x 2'-6" R.O Cabinet </t>
  </si>
  <si>
    <t xml:space="preserve">2'-0" x 2'-0" Cabinet </t>
  </si>
  <si>
    <t>1'-6" x 2'-0" Cabinet</t>
  </si>
  <si>
    <t xml:space="preserve">2'-6" x 1'-8" R.O. Cabinet </t>
  </si>
  <si>
    <t xml:space="preserve">1'-3" x 1'-0" Files Cabinet </t>
  </si>
  <si>
    <t>8-1/2" x 1'-3" Drawer</t>
  </si>
  <si>
    <t xml:space="preserve">1'-2" x 1'-0" Cabinet </t>
  </si>
  <si>
    <t xml:space="preserve">1'-8" x 1'-10" Cainet </t>
  </si>
  <si>
    <t xml:space="preserve">6-1/2" x 1'-6" Drawer </t>
  </si>
  <si>
    <t xml:space="preserve">11-7/8" 1'-6" Drawer </t>
  </si>
  <si>
    <t xml:space="preserve">7'-0" x 2'-0" Drawer </t>
  </si>
  <si>
    <t xml:space="preserve">8'-0" x 2'-0" Drawer </t>
  </si>
  <si>
    <t xml:space="preserve">1'-4" x 1'-4" Cabinet </t>
  </si>
  <si>
    <t xml:space="preserve">1'-3" x 2'-6" Cabinet </t>
  </si>
  <si>
    <t xml:space="preserve">5-3/4" x 1'-8-5/8" R.O. Cabinet </t>
  </si>
  <si>
    <t xml:space="preserve">1'-8" x 1'-8" R.O. cabinet </t>
  </si>
  <si>
    <t xml:space="preserve">1'-8" x 2'-0" R.O. Cabinet </t>
  </si>
  <si>
    <t xml:space="preserve">1'-3" x 3'-0" Cabinet </t>
  </si>
  <si>
    <t xml:space="preserve">9-1/4" x 2'-0" Drawer </t>
  </si>
  <si>
    <t xml:space="preserve">2'-0" x 2'-6" Cabinet </t>
  </si>
  <si>
    <t xml:space="preserve">2'-6" x 1'-4-1/2" R.O.  Cabinet </t>
  </si>
  <si>
    <t xml:space="preserve">6-1/2" x 1'-3" Drawer </t>
  </si>
  <si>
    <t xml:space="preserve">1'-9" x 1'-3" R.O. Cabinet </t>
  </si>
  <si>
    <t xml:space="preserve">6-1/2" x 2'-9" Drawer </t>
  </si>
  <si>
    <t xml:space="preserve">2'-0" x 1'-3" Cabinet </t>
  </si>
  <si>
    <t xml:space="preserve">6-1/2" 1'-3" Drawer </t>
  </si>
  <si>
    <t xml:space="preserve">11-1/4" x 1'-3" Drawer </t>
  </si>
  <si>
    <t xml:space="preserve">1'-6" x 1'-9" Cabinet </t>
  </si>
  <si>
    <t xml:space="preserve">2'-1' x 1'-10" cabinet </t>
  </si>
  <si>
    <t xml:space="preserve">13" x 2'-1" Drawer </t>
  </si>
  <si>
    <t xml:space="preserve">1'-1' x 1'-8" File Cabinet </t>
  </si>
  <si>
    <t xml:space="preserve">1'-8" x  1'-8" Drawer </t>
  </si>
  <si>
    <t xml:space="preserve">2'-1" x 1'-0" R.O. Cabinet </t>
  </si>
  <si>
    <t xml:space="preserve">2'-6" x 1'-9" Cabinet </t>
  </si>
  <si>
    <t xml:space="preserve">6" x 1'-10" Drawer </t>
  </si>
  <si>
    <t xml:space="preserve">3'-1" x 1'-9" Drying Closet </t>
  </si>
  <si>
    <t xml:space="preserve">2'-5" x 1'-9" Drying Closet </t>
  </si>
  <si>
    <t>7'-1/4" x 2'-5" Drawer</t>
  </si>
  <si>
    <t xml:space="preserve">3'-7" xx 2''-5" Cabinet </t>
  </si>
  <si>
    <t xml:space="preserve">1'-6" x 2'-5" Cabinet </t>
  </si>
  <si>
    <t xml:space="preserve">7-1/2" x 3'-9" Drawer </t>
  </si>
  <si>
    <t xml:space="preserve">3" High x 23'-6" Locked Drawer </t>
  </si>
  <si>
    <t xml:space="preserve">8" High x 1'-9" Drawer </t>
  </si>
  <si>
    <t xml:space="preserve">6-1/2" High x 1'-9" Drawer </t>
  </si>
  <si>
    <t xml:space="preserve">1'-3" x 2'-0" Ref. Drawer </t>
  </si>
  <si>
    <t xml:space="preserve">6" High x 1'-8-1/2" Drawer </t>
  </si>
  <si>
    <t xml:space="preserve">10-1/4" High x 1'-8-1/2" Drawer </t>
  </si>
  <si>
    <t xml:space="preserve">8" High x 1'-3-1/2" Drawer </t>
  </si>
  <si>
    <t xml:space="preserve">0'-11" x 1'-0" cabinet </t>
  </si>
  <si>
    <t xml:space="preserve">8" High x 1'-7"' cabinet </t>
  </si>
  <si>
    <t xml:space="preserve">2'-0" x 1'-6" Cabinet </t>
  </si>
  <si>
    <t xml:space="preserve">13' High x 2'-6" Drawer </t>
  </si>
  <si>
    <t xml:space="preserve">2'-0"' x 1'-10" Cabinet </t>
  </si>
  <si>
    <t xml:space="preserve">2'-10" x 1'-10" Cabinet </t>
  </si>
  <si>
    <t xml:space="preserve">1'-6" x 3'-0" cabinet </t>
  </si>
  <si>
    <t xml:space="preserve">1'-6" x 2'-0" cabinet </t>
  </si>
  <si>
    <t xml:space="preserve">1''-0" x 1'-5" Cabinet </t>
  </si>
  <si>
    <t xml:space="preserve">6" High x 2'-0" Drawer </t>
  </si>
  <si>
    <t xml:space="preserve">1'-8" x 1'-0" Cabinet </t>
  </si>
  <si>
    <t xml:space="preserve">2'-0" x 1'-4" cabinet </t>
  </si>
  <si>
    <t xml:space="preserve">2'-7" x 1'-5" Cabinet </t>
  </si>
  <si>
    <t xml:space="preserve">4" x 3'-0" Drawer </t>
  </si>
  <si>
    <t xml:space="preserve">KITCHEN TIELS @ WALL </t>
  </si>
  <si>
    <t xml:space="preserve">5" Back Splash Tile </t>
  </si>
  <si>
    <t>6" Back Splash Tiles</t>
  </si>
  <si>
    <t xml:space="preserve">WALL TRIMS </t>
  </si>
  <si>
    <t xml:space="preserve">Trim 1  (1X3 Trim)  </t>
  </si>
  <si>
    <t xml:space="preserve">Trim 2 ( 1x2 ) </t>
  </si>
  <si>
    <t>1x8 Trim</t>
  </si>
  <si>
    <t xml:space="preserve">2x8 Trim </t>
  </si>
  <si>
    <t xml:space="preserve">Cornice 1 </t>
  </si>
  <si>
    <t xml:space="preserve">Crown 1 </t>
  </si>
  <si>
    <t xml:space="preserve">Crown 5 </t>
  </si>
  <si>
    <t xml:space="preserve">Cornice 3 </t>
  </si>
  <si>
    <t xml:space="preserve">Cornice 4 </t>
  </si>
  <si>
    <t xml:space="preserve">Crown 4 </t>
  </si>
  <si>
    <t xml:space="preserve">Cornice 7 </t>
  </si>
  <si>
    <t xml:space="preserve">Crown 3 </t>
  </si>
  <si>
    <t xml:space="preserve">Crown 6 </t>
  </si>
  <si>
    <t xml:space="preserve">Cornice 5 </t>
  </si>
  <si>
    <t xml:space="preserve">Cornice 6 </t>
  </si>
  <si>
    <t xml:space="preserve">Crown 7 </t>
  </si>
  <si>
    <t xml:space="preserve">Crown 2 </t>
  </si>
  <si>
    <t xml:space="preserve">FINISH BOARD </t>
  </si>
  <si>
    <t xml:space="preserve">Bead Board </t>
  </si>
  <si>
    <t xml:space="preserve">Plywood Finish @ Wall </t>
  </si>
  <si>
    <t xml:space="preserve">COUNTERTOP &amp; STONE SLABS </t>
  </si>
  <si>
    <t xml:space="preserve">6CM Stone Slab @ Kitchne Island </t>
  </si>
  <si>
    <t xml:space="preserve">3CM Stone Slab @ Bar </t>
  </si>
  <si>
    <t xml:space="preserve">COUNTERTOP </t>
  </si>
  <si>
    <t xml:space="preserve">Quartz Countertop </t>
  </si>
  <si>
    <t xml:space="preserve">CORNICE &amp; CROWNS  ( Details @ Sheet A3.1) </t>
  </si>
  <si>
    <t>UNIT LABOR COST</t>
  </si>
  <si>
    <t>TOTAL LABOR COST</t>
  </si>
  <si>
    <t>UNIT MAT. COST</t>
  </si>
  <si>
    <t>TOTAL MAT. COST</t>
  </si>
  <si>
    <t>LABOR HOUR RATE</t>
  </si>
  <si>
    <t>TOTAL LABOR HOURS</t>
  </si>
  <si>
    <t>ResCom Estimation</t>
  </si>
  <si>
    <t>Prepared By:</t>
  </si>
  <si>
    <t xml:space="preserve"> XYZ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</si>
</sst>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_(&quot;$&quot;* #,##0_);_(&quot;$&quot;* \(#,##0\);_(&quot;$&quot;* &quot;-&quot;??_);_(@_)"/>
    <numFmt numFmtId="166" formatCode="_(&quot;$&quot;* #,##0_);_(&quot;$&quot;* \(#,##0\);_(&quot;$&quot;* &quot;-&quot;?_);_(@_)"/>
    <numFmt numFmtId="167" formatCode="_-&quot;$&quot;* #,##0_-;\-&quot;$&quot;* #,##0_-;_-&quot;$&quot;* &quot;-&quot;??_-;_-@_-"/>
    <numFmt numFmtId="168" formatCode="0.0"/>
    <numFmt numFmtId="169" formatCode="_(* #,##0.0_);_(* \(#,##0.0\);_(* &quot;-&quot;_);_(@_)"/>
  </numFmts>
  <fonts count="39" x14ac:knownFonts="1">
    <font>
      <sz val="12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2"/>
      <name val="Arial"/>
      <family val="2"/>
    </font>
    <font>
      <sz val="10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color indexed="9"/>
      <name val="Calibri"/>
      <family val="2"/>
      <scheme val="minor"/>
    </font>
    <font>
      <u/>
      <sz val="12"/>
      <name val="Calibri"/>
      <family val="2"/>
      <scheme val="minor"/>
    </font>
    <font>
      <b/>
      <sz val="12"/>
      <color indexed="8"/>
      <name val="Calibri"/>
      <family val="2"/>
    </font>
    <font>
      <b/>
      <sz val="12"/>
      <color indexed="63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7"/>
      <color theme="1"/>
      <name val="Times New Roman"/>
      <family val="1"/>
    </font>
    <font>
      <b/>
      <sz val="18"/>
      <color theme="1"/>
      <name val="Times New Roman"/>
      <family val="1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b/>
      <u/>
      <sz val="18"/>
      <color theme="1"/>
      <name val="Times New Roman"/>
      <family val="1"/>
    </font>
    <font>
      <b/>
      <sz val="12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Arial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3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2"/>
      </top>
      <bottom style="thin">
        <color indexed="64"/>
      </bottom>
      <diagonal/>
    </border>
    <border>
      <left/>
      <right/>
      <top style="thin">
        <color indexed="62"/>
      </top>
      <bottom style="thin">
        <color indexed="64"/>
      </bottom>
      <diagonal/>
    </border>
    <border>
      <left/>
      <right style="thin">
        <color indexed="64"/>
      </right>
      <top style="thin">
        <color indexed="62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64"/>
      </right>
      <top/>
      <bottom style="thin">
        <color indexed="22"/>
      </bottom>
      <diagonal/>
    </border>
    <border>
      <left/>
      <right style="thin">
        <color indexed="63"/>
      </right>
      <top style="thin">
        <color indexed="64"/>
      </top>
      <bottom style="thin">
        <color indexed="64"/>
      </bottom>
      <diagonal/>
    </border>
  </borders>
  <cellStyleXfs count="57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3" borderId="0" applyNumberFormat="0" applyBorder="0" applyAlignment="0" applyProtection="0"/>
    <xf numFmtId="0" fontId="8" fillId="20" borderId="1" applyNumberFormat="0" applyAlignment="0" applyProtection="0"/>
    <xf numFmtId="0" fontId="9" fillId="21" borderId="2" applyNumberFormat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7" borderId="1" applyNumberFormat="0" applyAlignment="0" applyProtection="0"/>
    <xf numFmtId="0" fontId="16" fillId="0" borderId="6" applyNumberFormat="0" applyFill="0" applyAlignment="0" applyProtection="0"/>
    <xf numFmtId="0" fontId="17" fillId="22" borderId="0" applyNumberFormat="0" applyBorder="0" applyAlignment="0" applyProtection="0"/>
    <xf numFmtId="0" fontId="4" fillId="0" borderId="0"/>
    <xf numFmtId="0" fontId="4" fillId="23" borderId="7" applyNumberFormat="0" applyFont="0" applyAlignment="0" applyProtection="0"/>
    <xf numFmtId="0" fontId="18" fillId="20" borderId="8" applyNumberFormat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3" fillId="0" borderId="0"/>
    <xf numFmtId="0" fontId="22" fillId="0" borderId="0"/>
    <xf numFmtId="0" fontId="4" fillId="0" borderId="0"/>
    <xf numFmtId="43" fontId="22" fillId="0" borderId="0" applyFont="0" applyFill="0" applyBorder="0" applyAlignment="0" applyProtection="0"/>
    <xf numFmtId="0" fontId="23" fillId="0" borderId="0"/>
    <xf numFmtId="43" fontId="4" fillId="0" borderId="0" applyFont="0" applyFill="0" applyBorder="0" applyAlignment="0" applyProtection="0"/>
    <xf numFmtId="0" fontId="4" fillId="0" borderId="0"/>
    <xf numFmtId="44" fontId="23" fillId="0" borderId="0" applyFont="0" applyFill="0" applyBorder="0" applyAlignment="0" applyProtection="0"/>
    <xf numFmtId="0" fontId="2" fillId="0" borderId="0"/>
    <xf numFmtId="0" fontId="4" fillId="0" borderId="0"/>
    <xf numFmtId="0" fontId="2" fillId="0" borderId="0"/>
    <xf numFmtId="0" fontId="1" fillId="0" borderId="0"/>
    <xf numFmtId="44" fontId="38" fillId="0" borderId="0" applyFont="0" applyFill="0" applyBorder="0" applyAlignment="0" applyProtection="0"/>
    <xf numFmtId="9" fontId="38" fillId="0" borderId="0" applyFont="0" applyFill="0" applyBorder="0" applyAlignment="0" applyProtection="0"/>
  </cellStyleXfs>
  <cellXfs count="146">
    <xf numFmtId="0" fontId="0" fillId="0" borderId="0" xfId="0"/>
    <xf numFmtId="0" fontId="24" fillId="0" borderId="0" xfId="0" applyFont="1" applyAlignment="1">
      <alignment horizontal="center" vertical="top"/>
    </xf>
    <xf numFmtId="0" fontId="24" fillId="0" borderId="0" xfId="0" applyFont="1" applyFill="1" applyAlignment="1">
      <alignment vertical="top"/>
    </xf>
    <xf numFmtId="0" fontId="27" fillId="0" borderId="0" xfId="0" applyFont="1" applyFill="1" applyAlignment="1">
      <alignment vertical="top"/>
    </xf>
    <xf numFmtId="0" fontId="24" fillId="0" borderId="0" xfId="0" applyFont="1" applyAlignment="1">
      <alignment vertical="top"/>
    </xf>
    <xf numFmtId="2" fontId="24" fillId="0" borderId="0" xfId="0" applyNumberFormat="1" applyFont="1" applyAlignment="1">
      <alignment horizontal="center" vertical="top" wrapText="1"/>
    </xf>
    <xf numFmtId="2" fontId="24" fillId="0" borderId="0" xfId="0" applyNumberFormat="1" applyFont="1" applyAlignment="1">
      <alignment vertical="top" wrapText="1"/>
    </xf>
    <xf numFmtId="0" fontId="24" fillId="0" borderId="10" xfId="0" applyFont="1" applyBorder="1" applyAlignment="1">
      <alignment horizontal="center" vertical="top"/>
    </xf>
    <xf numFmtId="2" fontId="24" fillId="0" borderId="0" xfId="0" applyNumberFormat="1" applyFont="1" applyBorder="1" applyAlignment="1">
      <alignment vertical="top" wrapText="1"/>
    </xf>
    <xf numFmtId="2" fontId="24" fillId="0" borderId="0" xfId="0" applyNumberFormat="1" applyFont="1" applyBorder="1" applyAlignment="1">
      <alignment horizontal="center" vertical="top" wrapText="1"/>
    </xf>
    <xf numFmtId="0" fontId="24" fillId="0" borderId="0" xfId="0" applyFont="1" applyBorder="1" applyAlignment="1">
      <alignment horizontal="center" vertical="top"/>
    </xf>
    <xf numFmtId="0" fontId="29" fillId="20" borderId="12" xfId="39" applyFont="1" applyBorder="1" applyAlignment="1">
      <alignment horizontal="center" vertical="top"/>
    </xf>
    <xf numFmtId="0" fontId="29" fillId="20" borderId="13" xfId="39" applyFont="1" applyBorder="1" applyAlignment="1">
      <alignment vertical="top"/>
    </xf>
    <xf numFmtId="0" fontId="29" fillId="20" borderId="14" xfId="39" applyFont="1" applyBorder="1" applyAlignment="1">
      <alignment vertical="top"/>
    </xf>
    <xf numFmtId="0" fontId="28" fillId="0" borderId="17" xfId="41" applyFont="1" applyFill="1" applyBorder="1" applyAlignment="1">
      <alignment horizontal="left" vertical="top"/>
    </xf>
    <xf numFmtId="0" fontId="28" fillId="0" borderId="9" xfId="41" applyFont="1" applyFill="1" applyBorder="1" applyAlignment="1">
      <alignment vertical="top"/>
    </xf>
    <xf numFmtId="164" fontId="28" fillId="0" borderId="9" xfId="41" applyNumberFormat="1" applyFont="1" applyFill="1" applyBorder="1" applyAlignment="1" applyProtection="1">
      <alignment horizontal="center" vertical="top"/>
    </xf>
    <xf numFmtId="0" fontId="28" fillId="0" borderId="19" xfId="41" applyFont="1" applyFill="1" applyBorder="1" applyAlignment="1">
      <alignment horizontal="left" vertical="top"/>
    </xf>
    <xf numFmtId="0" fontId="28" fillId="0" borderId="20" xfId="41" applyFont="1" applyFill="1" applyBorder="1" applyAlignment="1">
      <alignment vertical="top"/>
    </xf>
    <xf numFmtId="164" fontId="28" fillId="0" borderId="20" xfId="41" applyNumberFormat="1" applyFont="1" applyFill="1" applyBorder="1" applyAlignment="1" applyProtection="1">
      <alignment horizontal="center" vertical="top"/>
    </xf>
    <xf numFmtId="41" fontId="24" fillId="0" borderId="0" xfId="45" applyNumberFormat="1" applyFont="1" applyFill="1" applyAlignment="1">
      <alignment vertical="center"/>
    </xf>
    <xf numFmtId="0" fontId="24" fillId="0" borderId="0" xfId="45" applyFont="1" applyFill="1" applyAlignment="1">
      <alignment vertical="center"/>
    </xf>
    <xf numFmtId="1" fontId="24" fillId="25" borderId="15" xfId="38" applyNumberFormat="1" applyFont="1" applyFill="1" applyBorder="1" applyAlignment="1">
      <alignment horizontal="center" vertical="top"/>
    </xf>
    <xf numFmtId="0" fontId="24" fillId="25" borderId="7" xfId="38" applyFont="1" applyFill="1" applyBorder="1" applyAlignment="1">
      <alignment horizontal="justify" vertical="top" wrapText="1"/>
    </xf>
    <xf numFmtId="41" fontId="24" fillId="25" borderId="7" xfId="38" applyNumberFormat="1" applyFont="1" applyFill="1" applyBorder="1" applyAlignment="1">
      <alignment horizontal="right" vertical="top"/>
    </xf>
    <xf numFmtId="0" fontId="31" fillId="0" borderId="0" xfId="0" applyFont="1"/>
    <xf numFmtId="0" fontId="24" fillId="0" borderId="0" xfId="0" applyFont="1" applyFill="1" applyBorder="1" applyAlignment="1">
      <alignment horizontal="center" vertical="top"/>
    </xf>
    <xf numFmtId="0" fontId="28" fillId="0" borderId="9" xfId="41" applyFont="1" applyFill="1" applyBorder="1" applyAlignment="1">
      <alignment horizontal="left" vertical="top"/>
    </xf>
    <xf numFmtId="0" fontId="28" fillId="0" borderId="20" xfId="41" applyFont="1" applyFill="1" applyBorder="1" applyAlignment="1">
      <alignment horizontal="left" vertical="top"/>
    </xf>
    <xf numFmtId="0" fontId="27" fillId="0" borderId="0" xfId="0" applyFont="1" applyFill="1" applyAlignment="1">
      <alignment vertical="center"/>
    </xf>
    <xf numFmtId="0" fontId="26" fillId="0" borderId="0" xfId="0" applyFont="1" applyFill="1" applyAlignment="1">
      <alignment horizontal="center" vertical="center" wrapText="1"/>
    </xf>
    <xf numFmtId="1" fontId="24" fillId="25" borderId="23" xfId="38" applyNumberFormat="1" applyFont="1" applyFill="1" applyBorder="1" applyAlignment="1">
      <alignment horizontal="center" vertical="top"/>
    </xf>
    <xf numFmtId="0" fontId="24" fillId="25" borderId="24" xfId="38" applyFont="1" applyFill="1" applyBorder="1" applyAlignment="1">
      <alignment horizontal="justify" vertical="top" wrapText="1"/>
    </xf>
    <xf numFmtId="41" fontId="24" fillId="25" borderId="24" xfId="38" applyNumberFormat="1" applyFont="1" applyFill="1" applyBorder="1" applyAlignment="1">
      <alignment horizontal="right" vertical="top"/>
    </xf>
    <xf numFmtId="0" fontId="30" fillId="24" borderId="11" xfId="34" applyFont="1" applyFill="1" applyBorder="1" applyAlignment="1" applyProtection="1">
      <alignment horizontal="center" vertical="center" wrapText="1"/>
    </xf>
    <xf numFmtId="2" fontId="30" fillId="24" borderId="11" xfId="34" applyNumberFormat="1" applyFont="1" applyFill="1" applyBorder="1" applyAlignment="1" applyProtection="1">
      <alignment horizontal="center" vertical="center" wrapText="1"/>
    </xf>
    <xf numFmtId="0" fontId="24" fillId="0" borderId="0" xfId="0" applyFont="1" applyBorder="1" applyAlignment="1">
      <alignment horizontal="center" vertical="center"/>
    </xf>
    <xf numFmtId="1" fontId="24" fillId="25" borderId="15" xfId="38" applyNumberFormat="1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2" fontId="24" fillId="0" borderId="0" xfId="0" applyNumberFormat="1" applyFont="1" applyBorder="1" applyAlignment="1">
      <alignment horizontal="center" vertical="center" wrapText="1"/>
    </xf>
    <xf numFmtId="2" fontId="24" fillId="0" borderId="0" xfId="0" applyNumberFormat="1" applyFont="1" applyBorder="1" applyAlignment="1">
      <alignment vertical="center" wrapText="1"/>
    </xf>
    <xf numFmtId="164" fontId="24" fillId="0" borderId="0" xfId="0" applyNumberFormat="1" applyFont="1" applyBorder="1" applyAlignment="1">
      <alignment vertical="center"/>
    </xf>
    <xf numFmtId="2" fontId="24" fillId="0" borderId="0" xfId="0" applyNumberFormat="1" applyFont="1" applyAlignment="1">
      <alignment vertical="center" wrapText="1"/>
    </xf>
    <xf numFmtId="0" fontId="33" fillId="0" borderId="22" xfId="0" applyFont="1" applyBorder="1" applyAlignment="1">
      <alignment horizontal="center" vertical="center"/>
    </xf>
    <xf numFmtId="167" fontId="34" fillId="0" borderId="0" xfId="0" applyNumberFormat="1" applyFont="1" applyAlignment="1">
      <alignment horizontal="center" vertical="center"/>
    </xf>
    <xf numFmtId="9" fontId="24" fillId="25" borderId="24" xfId="38" applyNumberFormat="1" applyFont="1" applyFill="1" applyBorder="1" applyAlignment="1">
      <alignment horizontal="right" vertical="center"/>
    </xf>
    <xf numFmtId="41" fontId="24" fillId="25" borderId="24" xfId="38" applyNumberFormat="1" applyFont="1" applyFill="1" applyBorder="1" applyAlignment="1">
      <alignment horizontal="right" vertical="center"/>
    </xf>
    <xf numFmtId="0" fontId="24" fillId="25" borderId="24" xfId="38" applyFont="1" applyFill="1" applyBorder="1" applyAlignment="1">
      <alignment horizontal="center" vertical="center"/>
    </xf>
    <xf numFmtId="166" fontId="24" fillId="25" borderId="24" xfId="38" applyNumberFormat="1" applyFont="1" applyFill="1" applyBorder="1" applyAlignment="1" applyProtection="1">
      <alignment horizontal="left" vertical="center"/>
    </xf>
    <xf numFmtId="42" fontId="25" fillId="25" borderId="25" xfId="38" applyNumberFormat="1" applyFont="1" applyFill="1" applyBorder="1" applyAlignment="1" applyProtection="1">
      <alignment horizontal="left" vertical="center"/>
    </xf>
    <xf numFmtId="0" fontId="29" fillId="20" borderId="14" xfId="39" applyFont="1" applyBorder="1" applyAlignment="1">
      <alignment vertical="center"/>
    </xf>
    <xf numFmtId="42" fontId="29" fillId="20" borderId="11" xfId="39" applyNumberFormat="1" applyFont="1" applyBorder="1" applyAlignment="1">
      <alignment vertical="center"/>
    </xf>
    <xf numFmtId="9" fontId="24" fillId="25" borderId="7" xfId="38" applyNumberFormat="1" applyFont="1" applyFill="1" applyBorder="1" applyAlignment="1">
      <alignment horizontal="right" vertical="center"/>
    </xf>
    <xf numFmtId="41" fontId="24" fillId="25" borderId="7" xfId="38" applyNumberFormat="1" applyFont="1" applyFill="1" applyBorder="1" applyAlignment="1">
      <alignment horizontal="right" vertical="center"/>
    </xf>
    <xf numFmtId="0" fontId="24" fillId="25" borderId="7" xfId="38" applyFont="1" applyFill="1" applyBorder="1" applyAlignment="1">
      <alignment horizontal="center" vertical="center"/>
    </xf>
    <xf numFmtId="166" fontId="24" fillId="25" borderId="7" xfId="38" applyNumberFormat="1" applyFont="1" applyFill="1" applyBorder="1" applyAlignment="1" applyProtection="1">
      <alignment horizontal="left" vertical="center"/>
    </xf>
    <xf numFmtId="42" fontId="25" fillId="25" borderId="16" xfId="38" applyNumberFormat="1" applyFont="1" applyFill="1" applyBorder="1" applyAlignment="1" applyProtection="1">
      <alignment horizontal="left" vertical="center"/>
    </xf>
    <xf numFmtId="164" fontId="28" fillId="0" borderId="9" xfId="41" applyNumberFormat="1" applyFont="1" applyFill="1" applyBorder="1" applyAlignment="1" applyProtection="1">
      <alignment horizontal="center" vertical="center"/>
    </xf>
    <xf numFmtId="0" fontId="28" fillId="0" borderId="9" xfId="41" applyFont="1" applyFill="1" applyBorder="1" applyAlignment="1">
      <alignment horizontal="center" vertical="center"/>
    </xf>
    <xf numFmtId="42" fontId="28" fillId="0" borderId="18" xfId="41" applyNumberFormat="1" applyFont="1" applyFill="1" applyBorder="1" applyAlignment="1">
      <alignment vertical="center"/>
    </xf>
    <xf numFmtId="165" fontId="28" fillId="0" borderId="9" xfId="41" applyNumberFormat="1" applyFont="1" applyFill="1" applyBorder="1" applyAlignment="1">
      <alignment horizontal="left" vertical="center"/>
    </xf>
    <xf numFmtId="165" fontId="28" fillId="0" borderId="18" xfId="41" applyNumberFormat="1" applyFont="1" applyFill="1" applyBorder="1" applyAlignment="1">
      <alignment vertical="center"/>
    </xf>
    <xf numFmtId="164" fontId="28" fillId="0" borderId="20" xfId="41" applyNumberFormat="1" applyFont="1" applyFill="1" applyBorder="1" applyAlignment="1" applyProtection="1">
      <alignment horizontal="center" vertical="center"/>
    </xf>
    <xf numFmtId="0" fontId="28" fillId="0" borderId="20" xfId="41" applyFont="1" applyFill="1" applyBorder="1" applyAlignment="1">
      <alignment horizontal="center" vertical="center"/>
    </xf>
    <xf numFmtId="166" fontId="28" fillId="0" borderId="20" xfId="41" applyNumberFormat="1" applyFont="1" applyFill="1" applyBorder="1" applyAlignment="1">
      <alignment horizontal="left" vertical="center"/>
    </xf>
    <xf numFmtId="42" fontId="28" fillId="0" borderId="21" xfId="41" applyNumberFormat="1" applyFont="1" applyFill="1" applyBorder="1" applyAlignment="1">
      <alignment vertical="center"/>
    </xf>
    <xf numFmtId="0" fontId="24" fillId="0" borderId="0" xfId="0" applyFont="1" applyAlignment="1">
      <alignment vertical="center"/>
    </xf>
    <xf numFmtId="2" fontId="24" fillId="0" borderId="0" xfId="0" applyNumberFormat="1" applyFont="1" applyAlignment="1">
      <alignment horizontal="center" vertical="center" wrapText="1"/>
    </xf>
    <xf numFmtId="164" fontId="24" fillId="0" borderId="0" xfId="0" applyNumberFormat="1" applyFont="1" applyAlignment="1">
      <alignment vertical="center"/>
    </xf>
    <xf numFmtId="0" fontId="33" fillId="0" borderId="0" xfId="0" applyFont="1" applyFill="1" applyBorder="1" applyAlignment="1">
      <alignment horizontal="right"/>
    </xf>
    <xf numFmtId="14" fontId="34" fillId="0" borderId="0" xfId="0" applyNumberFormat="1" applyFont="1" applyFill="1" applyAlignment="1">
      <alignment horizontal="left"/>
    </xf>
    <xf numFmtId="41" fontId="24" fillId="0" borderId="0" xfId="0" applyNumberFormat="1" applyFont="1" applyFill="1" applyBorder="1" applyAlignment="1">
      <alignment horizontal="right" vertical="center"/>
    </xf>
    <xf numFmtId="166" fontId="25" fillId="25" borderId="7" xfId="38" applyNumberFormat="1" applyFont="1" applyFill="1" applyBorder="1" applyAlignment="1" applyProtection="1">
      <alignment horizontal="left" vertical="center"/>
    </xf>
    <xf numFmtId="0" fontId="25" fillId="0" borderId="0" xfId="0" applyFont="1" applyFill="1" applyBorder="1" applyAlignment="1">
      <alignment horizontal="justify" vertical="center"/>
    </xf>
    <xf numFmtId="41" fontId="25" fillId="0" borderId="0" xfId="0" applyNumberFormat="1" applyFont="1" applyFill="1" applyBorder="1" applyAlignment="1">
      <alignment horizontal="right" vertical="center"/>
    </xf>
    <xf numFmtId="9" fontId="25" fillId="0" borderId="0" xfId="0" applyNumberFormat="1" applyFont="1" applyBorder="1" applyAlignment="1">
      <alignment vertical="center"/>
    </xf>
    <xf numFmtId="0" fontId="25" fillId="0" borderId="0" xfId="0" applyFont="1" applyFill="1" applyBorder="1" applyAlignment="1">
      <alignment horizontal="center" vertical="center"/>
    </xf>
    <xf numFmtId="9" fontId="24" fillId="0" borderId="0" xfId="0" applyNumberFormat="1" applyFont="1" applyBorder="1" applyAlignment="1">
      <alignment vertical="center"/>
    </xf>
    <xf numFmtId="0" fontId="34" fillId="0" borderId="0" xfId="0" applyFont="1" applyAlignment="1">
      <alignment horizontal="left" vertical="center"/>
    </xf>
    <xf numFmtId="0" fontId="24" fillId="0" borderId="0" xfId="0" applyFont="1" applyAlignment="1">
      <alignment wrapText="1"/>
    </xf>
    <xf numFmtId="1" fontId="24" fillId="26" borderId="12" xfId="38" applyNumberFormat="1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justify" vertical="center"/>
    </xf>
    <xf numFmtId="0" fontId="36" fillId="0" borderId="0" xfId="0" applyFont="1" applyFill="1" applyBorder="1" applyAlignment="1">
      <alignment horizontal="justify" vertical="center"/>
    </xf>
    <xf numFmtId="166" fontId="24" fillId="0" borderId="0" xfId="38" applyNumberFormat="1" applyFont="1" applyFill="1" applyBorder="1" applyAlignment="1" applyProtection="1">
      <alignment horizontal="left" vertical="center"/>
    </xf>
    <xf numFmtId="2" fontId="36" fillId="0" borderId="0" xfId="0" applyNumberFormat="1" applyFont="1" applyBorder="1" applyAlignment="1">
      <alignment vertical="top" wrapText="1"/>
    </xf>
    <xf numFmtId="0" fontId="24" fillId="0" borderId="0" xfId="0" applyNumberFormat="1" applyFont="1" applyAlignment="1">
      <alignment horizontal="right" vertical="center"/>
    </xf>
    <xf numFmtId="1" fontId="24" fillId="0" borderId="0" xfId="0" applyNumberFormat="1" applyFont="1" applyAlignment="1">
      <alignment horizontal="right" vertical="top" wrapText="1"/>
    </xf>
    <xf numFmtId="2" fontId="36" fillId="0" borderId="0" xfId="0" applyNumberFormat="1" applyFont="1" applyAlignment="1">
      <alignment vertical="top" wrapText="1"/>
    </xf>
    <xf numFmtId="1" fontId="24" fillId="0" borderId="0" xfId="0" applyNumberFormat="1" applyFont="1" applyAlignment="1">
      <alignment horizontal="right" vertical="center" wrapText="1"/>
    </xf>
    <xf numFmtId="166" fontId="24" fillId="0" borderId="7" xfId="38" applyNumberFormat="1" applyFont="1" applyFill="1" applyBorder="1" applyAlignment="1" applyProtection="1">
      <alignment horizontal="left" vertical="center"/>
    </xf>
    <xf numFmtId="0" fontId="24" fillId="0" borderId="0" xfId="0" applyFont="1" applyAlignment="1">
      <alignment horizontal="justify" vertical="center"/>
    </xf>
    <xf numFmtId="0" fontId="24" fillId="0" borderId="0" xfId="0" applyFont="1" applyAlignment="1">
      <alignment horizontal="left" vertical="top" wrapText="1"/>
    </xf>
    <xf numFmtId="0" fontId="24" fillId="0" borderId="0" xfId="0" applyFont="1" applyFill="1" applyBorder="1" applyAlignment="1">
      <alignment horizontal="left" vertical="top" wrapText="1"/>
    </xf>
    <xf numFmtId="168" fontId="24" fillId="0" borderId="0" xfId="0" applyNumberFormat="1" applyFont="1" applyFill="1" applyBorder="1" applyAlignment="1">
      <alignment horizontal="right" vertical="top" wrapText="1"/>
    </xf>
    <xf numFmtId="0" fontId="24" fillId="0" borderId="0" xfId="0" applyFont="1" applyFill="1" applyBorder="1" applyAlignment="1">
      <alignment horizontal="center" vertical="center" wrapText="1"/>
    </xf>
    <xf numFmtId="2" fontId="24" fillId="0" borderId="0" xfId="0" applyNumberFormat="1" applyFont="1" applyFill="1" applyBorder="1" applyAlignment="1">
      <alignment horizontal="right" vertical="top" wrapText="1"/>
    </xf>
    <xf numFmtId="0" fontId="36" fillId="0" borderId="0" xfId="0" applyFont="1" applyFill="1" applyBorder="1" applyAlignment="1">
      <alignment horizontal="left" vertical="top" wrapText="1"/>
    </xf>
    <xf numFmtId="0" fontId="24" fillId="0" borderId="0" xfId="0" applyFont="1" applyFill="1" applyBorder="1" applyAlignment="1">
      <alignment horizontal="center" vertical="top" wrapText="1"/>
    </xf>
    <xf numFmtId="0" fontId="24" fillId="0" borderId="0" xfId="0" applyFont="1" applyFill="1" applyBorder="1" applyAlignment="1">
      <alignment horizontal="right" vertical="top" wrapText="1"/>
    </xf>
    <xf numFmtId="2" fontId="37" fillId="0" borderId="0" xfId="0" applyNumberFormat="1" applyFont="1" applyAlignment="1">
      <alignment vertical="top" wrapText="1"/>
    </xf>
    <xf numFmtId="0" fontId="29" fillId="20" borderId="26" xfId="39" applyFont="1" applyBorder="1" applyAlignment="1">
      <alignment horizontal="center" vertical="top"/>
    </xf>
    <xf numFmtId="2" fontId="24" fillId="0" borderId="0" xfId="0" applyNumberFormat="1" applyFont="1" applyAlignment="1">
      <alignment horizontal="right" vertical="top" wrapText="1"/>
    </xf>
    <xf numFmtId="2" fontId="24" fillId="0" borderId="0" xfId="0" applyNumberFormat="1" applyFont="1" applyAlignment="1">
      <alignment horizontal="left" vertical="top" wrapText="1"/>
    </xf>
    <xf numFmtId="2" fontId="37" fillId="0" borderId="0" xfId="0" applyNumberFormat="1" applyFont="1" applyAlignment="1">
      <alignment horizontal="left" vertical="top" wrapText="1"/>
    </xf>
    <xf numFmtId="41" fontId="24" fillId="0" borderId="0" xfId="0" applyNumberFormat="1" applyFont="1" applyAlignment="1">
      <alignment horizontal="right" vertical="center"/>
    </xf>
    <xf numFmtId="9" fontId="24" fillId="0" borderId="0" xfId="0" applyNumberFormat="1" applyFont="1" applyAlignment="1">
      <alignment vertical="center"/>
    </xf>
    <xf numFmtId="166" fontId="24" fillId="25" borderId="7" xfId="38" applyNumberFormat="1" applyFont="1" applyFill="1" applyAlignment="1" applyProtection="1">
      <alignment horizontal="left" vertical="center"/>
    </xf>
    <xf numFmtId="169" fontId="24" fillId="0" borderId="0" xfId="0" applyNumberFormat="1" applyFont="1" applyAlignment="1">
      <alignment horizontal="right" vertical="center"/>
    </xf>
    <xf numFmtId="1" fontId="24" fillId="0" borderId="0" xfId="0" applyNumberFormat="1" applyFont="1" applyFill="1" applyBorder="1" applyAlignment="1">
      <alignment horizontal="right" vertical="top" wrapText="1"/>
    </xf>
    <xf numFmtId="42" fontId="25" fillId="0" borderId="16" xfId="38" applyNumberFormat="1" applyFont="1" applyFill="1" applyBorder="1" applyAlignment="1" applyProtection="1">
      <alignment horizontal="left" vertical="center"/>
    </xf>
    <xf numFmtId="166" fontId="24" fillId="0" borderId="7" xfId="38" applyNumberFormat="1" applyFont="1" applyFill="1" applyAlignment="1" applyProtection="1">
      <alignment horizontal="left" vertical="center"/>
    </xf>
    <xf numFmtId="0" fontId="36" fillId="0" borderId="0" xfId="0" applyFont="1" applyAlignment="1">
      <alignment horizontal="left" vertical="top" wrapText="1"/>
    </xf>
    <xf numFmtId="0" fontId="37" fillId="0" borderId="0" xfId="0" applyFont="1" applyFill="1" applyBorder="1" applyAlignment="1">
      <alignment horizontal="left" vertical="top" wrapText="1"/>
    </xf>
    <xf numFmtId="0" fontId="24" fillId="0" borderId="0" xfId="0" applyFont="1" applyAlignment="1">
      <alignment horizontal="right" vertical="center"/>
    </xf>
    <xf numFmtId="2" fontId="24" fillId="0" borderId="0" xfId="45" applyNumberFormat="1" applyFont="1" applyAlignment="1">
      <alignment vertical="top" wrapText="1"/>
    </xf>
    <xf numFmtId="0" fontId="24" fillId="0" borderId="0" xfId="0" applyFont="1"/>
    <xf numFmtId="1" fontId="24" fillId="0" borderId="0" xfId="0" applyNumberFormat="1" applyFont="1" applyAlignment="1">
      <alignment vertical="top" wrapText="1"/>
    </xf>
    <xf numFmtId="9" fontId="24" fillId="0" borderId="0" xfId="0" applyNumberFormat="1" applyFont="1" applyAlignment="1">
      <alignment horizontal="center" vertical="center"/>
    </xf>
    <xf numFmtId="41" fontId="24" fillId="0" borderId="0" xfId="0" applyNumberFormat="1" applyFont="1" applyAlignment="1">
      <alignment horizontal="center" vertical="center"/>
    </xf>
    <xf numFmtId="166" fontId="24" fillId="25" borderId="7" xfId="38" applyNumberFormat="1" applyFont="1" applyFill="1" applyAlignment="1" applyProtection="1">
      <alignment horizontal="center" vertical="center"/>
    </xf>
    <xf numFmtId="1" fontId="24" fillId="0" borderId="0" xfId="0" applyNumberFormat="1" applyFont="1" applyAlignment="1">
      <alignment horizontal="center" vertical="center" wrapText="1"/>
    </xf>
    <xf numFmtId="0" fontId="25" fillId="0" borderId="0" xfId="0" applyFont="1" applyFill="1" applyBorder="1" applyAlignment="1">
      <alignment horizontal="left" vertical="top" wrapText="1"/>
    </xf>
    <xf numFmtId="0" fontId="23" fillId="0" borderId="0" xfId="0" applyFont="1" applyFill="1" applyBorder="1" applyAlignment="1">
      <alignment horizontal="left" vertical="top" wrapText="1"/>
    </xf>
    <xf numFmtId="0" fontId="23" fillId="0" borderId="0" xfId="0" applyFont="1" applyFill="1" applyBorder="1" applyAlignment="1">
      <alignment horizontal="right" vertical="top" wrapText="1"/>
    </xf>
    <xf numFmtId="0" fontId="36" fillId="0" borderId="0" xfId="0" applyFont="1" applyAlignment="1">
      <alignment horizontal="justify" vertical="center"/>
    </xf>
    <xf numFmtId="2" fontId="36" fillId="0" borderId="0" xfId="0" applyNumberFormat="1" applyFont="1" applyAlignment="1">
      <alignment horizontal="left" vertical="top" wrapText="1"/>
    </xf>
    <xf numFmtId="44" fontId="25" fillId="0" borderId="0" xfId="55" applyFont="1" applyBorder="1" applyAlignment="1">
      <alignment vertical="center" wrapText="1"/>
    </xf>
    <xf numFmtId="44" fontId="34" fillId="0" borderId="0" xfId="55" applyFont="1" applyAlignment="1">
      <alignment horizontal="right" vertical="center"/>
    </xf>
    <xf numFmtId="44" fontId="30" fillId="24" borderId="11" xfId="55" applyFont="1" applyFill="1" applyBorder="1" applyAlignment="1" applyProtection="1">
      <alignment horizontal="center" vertical="center" wrapText="1"/>
    </xf>
    <xf numFmtId="44" fontId="24" fillId="25" borderId="24" xfId="55" applyFont="1" applyFill="1" applyBorder="1" applyAlignment="1">
      <alignment vertical="center"/>
    </xf>
    <xf numFmtId="44" fontId="29" fillId="20" borderId="14" xfId="55" applyFont="1" applyFill="1" applyBorder="1" applyAlignment="1">
      <alignment vertical="center"/>
    </xf>
    <xf numFmtId="44" fontId="24" fillId="25" borderId="7" xfId="55" applyFont="1" applyFill="1" applyBorder="1" applyAlignment="1">
      <alignment vertical="center"/>
    </xf>
    <xf numFmtId="44" fontId="25" fillId="0" borderId="0" xfId="55" applyFont="1" applyBorder="1" applyAlignment="1">
      <alignment vertical="center"/>
    </xf>
    <xf numFmtId="44" fontId="24" fillId="0" borderId="0" xfId="55" applyFont="1" applyBorder="1" applyAlignment="1">
      <alignment vertical="center"/>
    </xf>
    <xf numFmtId="44" fontId="24" fillId="0" borderId="0" xfId="55" applyFont="1" applyAlignment="1">
      <alignment vertical="center"/>
    </xf>
    <xf numFmtId="44" fontId="24" fillId="0" borderId="0" xfId="55" applyFont="1" applyFill="1" applyAlignment="1">
      <alignment vertical="top"/>
    </xf>
    <xf numFmtId="44" fontId="24" fillId="0" borderId="0" xfId="55" applyFont="1" applyAlignment="1">
      <alignment vertical="center" wrapText="1"/>
    </xf>
    <xf numFmtId="44" fontId="24" fillId="0" borderId="0" xfId="55" applyFont="1" applyAlignment="1">
      <alignment horizontal="center" vertical="center"/>
    </xf>
    <xf numFmtId="44" fontId="24" fillId="0" borderId="0" xfId="55" applyFont="1" applyAlignment="1">
      <alignment vertical="top"/>
    </xf>
    <xf numFmtId="44" fontId="28" fillId="0" borderId="9" xfId="55" applyFont="1" applyFill="1" applyBorder="1" applyAlignment="1">
      <alignment vertical="center"/>
    </xf>
    <xf numFmtId="44" fontId="28" fillId="0" borderId="20" xfId="55" applyFont="1" applyFill="1" applyBorder="1" applyAlignment="1">
      <alignment vertical="center"/>
    </xf>
    <xf numFmtId="9" fontId="28" fillId="0" borderId="9" xfId="56" applyFont="1" applyFill="1" applyBorder="1" applyAlignment="1">
      <alignment horizontal="center" vertical="center"/>
    </xf>
    <xf numFmtId="2" fontId="35" fillId="24" borderId="0" xfId="0" applyNumberFormat="1" applyFont="1" applyFill="1" applyAlignment="1">
      <alignment horizontal="center"/>
    </xf>
    <xf numFmtId="2" fontId="32" fillId="24" borderId="0" xfId="0" applyNumberFormat="1" applyFont="1" applyFill="1" applyAlignment="1">
      <alignment horizontal="center"/>
    </xf>
    <xf numFmtId="167" fontId="34" fillId="0" borderId="0" xfId="0" applyNumberFormat="1" applyFont="1" applyFill="1" applyAlignment="1">
      <alignment horizontal="left"/>
    </xf>
  </cellXfs>
  <cellStyles count="5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46"/>
    <cellStyle name="Comma 2 2" xfId="48"/>
    <cellStyle name="Currency" xfId="55" builtinId="4"/>
    <cellStyle name="Currency 2" xfId="50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4"/>
    <cellStyle name="Normal 2 2" xfId="47"/>
    <cellStyle name="Normal 2 3" xfId="45"/>
    <cellStyle name="Normal 2 3 2" xfId="52"/>
    <cellStyle name="Normal 3" xfId="37"/>
    <cellStyle name="Normal 4" xfId="43"/>
    <cellStyle name="Normal 4 2" xfId="53"/>
    <cellStyle name="Normal 4 3" xfId="51"/>
    <cellStyle name="Normal 5" xfId="49"/>
    <cellStyle name="Normal 7" xfId="54"/>
    <cellStyle name="Note" xfId="38" builtinId="10" customBuiltin="1"/>
    <cellStyle name="Output" xfId="39" builtinId="21" customBuiltin="1"/>
    <cellStyle name="Percent" xfId="56" builtinId="5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54428</xdr:colOff>
      <xdr:row>2</xdr:row>
      <xdr:rowOff>27214</xdr:rowOff>
    </xdr:from>
    <xdr:to>
      <xdr:col>11</xdr:col>
      <xdr:colOff>789214</xdr:colOff>
      <xdr:row>8</xdr:row>
      <xdr:rowOff>204106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46428" y="517071"/>
          <a:ext cx="3878036" cy="16872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11"/>
  <sheetViews>
    <sheetView tabSelected="1" view="pageBreakPreview" zoomScale="70" zoomScaleNormal="80" zoomScaleSheetLayoutView="70" workbookViewId="0"/>
  </sheetViews>
  <sheetFormatPr defaultColWidth="9.6640625" defaultRowHeight="15.75" x14ac:dyDescent="0.2"/>
  <cols>
    <col min="1" max="1" width="5" style="1" customWidth="1"/>
    <col min="2" max="2" width="9.88671875" style="1" customWidth="1"/>
    <col min="3" max="3" width="80.21875" style="6" customWidth="1"/>
    <col min="4" max="4" width="11" style="5" customWidth="1"/>
    <col min="5" max="5" width="8.44140625" style="68" customWidth="1"/>
    <col min="6" max="6" width="9.109375" style="68" customWidth="1"/>
    <col min="7" max="8" width="9.33203125" style="39" customWidth="1"/>
    <col min="9" max="9" width="14" style="39" customWidth="1"/>
    <col min="10" max="10" width="9.33203125" style="39" customWidth="1"/>
    <col min="11" max="11" width="13.33203125" style="39" customWidth="1"/>
    <col min="12" max="13" width="9.33203125" style="39" customWidth="1"/>
    <col min="14" max="14" width="11.33203125" style="137" customWidth="1"/>
    <col min="15" max="15" width="16.21875" style="43" customWidth="1"/>
    <col min="16" max="16" width="15.6640625" style="69" customWidth="1"/>
    <col min="17" max="17" width="9.6640625" style="4"/>
    <col min="18" max="18" width="10.33203125" style="4" bestFit="1" customWidth="1"/>
    <col min="19" max="16384" width="9.6640625" style="4"/>
  </cols>
  <sheetData>
    <row r="1" spans="1:24" x14ac:dyDescent="0.2">
      <c r="A1" s="7"/>
      <c r="B1" s="10"/>
      <c r="C1" s="8"/>
      <c r="D1" s="9"/>
      <c r="E1" s="40"/>
      <c r="F1" s="40"/>
      <c r="G1" s="36"/>
      <c r="H1" s="36"/>
      <c r="I1" s="36"/>
      <c r="J1" s="36"/>
      <c r="K1" s="36"/>
      <c r="L1" s="36"/>
      <c r="M1" s="36"/>
      <c r="N1" s="127"/>
      <c r="O1" s="41"/>
      <c r="P1" s="42"/>
    </row>
    <row r="2" spans="1:24" s="25" customFormat="1" ht="22.5" x14ac:dyDescent="0.3">
      <c r="A2" s="143" t="s">
        <v>10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</row>
    <row r="3" spans="1:24" x14ac:dyDescent="0.2">
      <c r="A3" s="7"/>
      <c r="B3" s="10"/>
      <c r="C3" s="8"/>
      <c r="D3" s="9"/>
      <c r="E3" s="40"/>
      <c r="F3" s="40"/>
      <c r="G3" s="36"/>
      <c r="H3" s="36"/>
      <c r="M3" s="36"/>
      <c r="N3" s="127"/>
      <c r="O3" s="41"/>
      <c r="P3" s="42"/>
    </row>
    <row r="4" spans="1:24" ht="21" thickBot="1" x14ac:dyDescent="0.35">
      <c r="B4" s="70" t="s">
        <v>16</v>
      </c>
      <c r="C4" s="71"/>
      <c r="D4" s="9"/>
      <c r="E4" s="40"/>
      <c r="F4" s="40"/>
      <c r="G4" s="36"/>
      <c r="H4" s="36"/>
      <c r="I4" s="36"/>
      <c r="J4" s="36"/>
      <c r="K4" s="36"/>
      <c r="L4" s="36"/>
      <c r="M4" s="36"/>
      <c r="N4" s="127"/>
      <c r="O4" s="44" t="s">
        <v>11</v>
      </c>
      <c r="P4" s="44" t="s">
        <v>12</v>
      </c>
    </row>
    <row r="5" spans="1:24" ht="20.25" x14ac:dyDescent="0.3">
      <c r="B5" s="70" t="s">
        <v>17</v>
      </c>
      <c r="C5" s="71" t="s">
        <v>471</v>
      </c>
      <c r="D5" s="9"/>
      <c r="E5" s="40"/>
      <c r="F5" s="40"/>
      <c r="G5" s="36"/>
      <c r="H5" s="36"/>
      <c r="I5" s="36"/>
      <c r="J5" s="36"/>
      <c r="K5" s="36"/>
      <c r="L5" s="36"/>
      <c r="M5" s="36"/>
      <c r="N5" s="127"/>
      <c r="O5" s="79" t="s">
        <v>13</v>
      </c>
      <c r="P5" s="45">
        <f>P508</f>
        <v>1917022.5887680743</v>
      </c>
    </row>
    <row r="6" spans="1:24" ht="20.25" x14ac:dyDescent="0.3">
      <c r="B6" s="70" t="s">
        <v>470</v>
      </c>
      <c r="C6" s="145" t="s">
        <v>469</v>
      </c>
      <c r="D6" s="145"/>
      <c r="E6" s="40"/>
      <c r="F6" s="40"/>
      <c r="G6" s="36"/>
      <c r="H6" s="36"/>
      <c r="I6" s="36"/>
      <c r="J6" s="36"/>
      <c r="K6" s="36"/>
      <c r="L6" s="36"/>
      <c r="M6" s="36"/>
      <c r="N6" s="127"/>
      <c r="O6" s="79" t="s">
        <v>14</v>
      </c>
      <c r="P6" s="45">
        <f>SUM(P509:P510)</f>
        <v>479255.64719201857</v>
      </c>
    </row>
    <row r="7" spans="1:24" ht="20.25" x14ac:dyDescent="0.2">
      <c r="A7" s="7"/>
      <c r="B7" s="10"/>
      <c r="C7" s="8"/>
      <c r="D7" s="9"/>
      <c r="E7" s="40"/>
      <c r="F7" s="40"/>
      <c r="G7" s="36"/>
      <c r="H7" s="36"/>
      <c r="I7" s="36"/>
      <c r="J7" s="36"/>
      <c r="K7" s="36"/>
      <c r="L7" s="36"/>
      <c r="M7" s="36"/>
      <c r="N7" s="128"/>
      <c r="O7" s="79" t="s">
        <v>15</v>
      </c>
      <c r="P7" s="45">
        <f>SUM(P5:P6)</f>
        <v>2396278.2359600929</v>
      </c>
    </row>
    <row r="8" spans="1:24" ht="20.25" x14ac:dyDescent="0.2">
      <c r="A8" s="7"/>
      <c r="B8" s="10"/>
      <c r="C8" s="8"/>
      <c r="D8" s="9"/>
      <c r="E8" s="40"/>
      <c r="F8" s="40"/>
      <c r="G8" s="36"/>
      <c r="H8" s="36"/>
      <c r="I8" s="36"/>
      <c r="J8" s="36"/>
      <c r="K8" s="36"/>
      <c r="L8" s="36"/>
      <c r="M8" s="36"/>
      <c r="N8" s="128"/>
      <c r="O8" s="79"/>
      <c r="P8" s="45"/>
    </row>
    <row r="9" spans="1:24" ht="16.5" customHeight="1" x14ac:dyDescent="0.2">
      <c r="A9" s="7"/>
      <c r="B9" s="10"/>
      <c r="C9" s="8"/>
      <c r="D9" s="9"/>
      <c r="E9" s="40"/>
      <c r="F9" s="40"/>
      <c r="G9" s="36"/>
      <c r="H9" s="36"/>
      <c r="I9" s="36"/>
      <c r="J9" s="36"/>
      <c r="K9" s="36"/>
      <c r="L9" s="36"/>
      <c r="M9" s="36"/>
      <c r="N9" s="127"/>
      <c r="O9" s="41"/>
      <c r="P9" s="42"/>
    </row>
    <row r="10" spans="1:24" s="30" customFormat="1" ht="30.6" customHeight="1" x14ac:dyDescent="0.2">
      <c r="A10" s="34" t="s">
        <v>3</v>
      </c>
      <c r="B10" s="34" t="s">
        <v>18</v>
      </c>
      <c r="C10" s="35" t="s">
        <v>1</v>
      </c>
      <c r="D10" s="35" t="s">
        <v>4</v>
      </c>
      <c r="E10" s="35" t="s">
        <v>20</v>
      </c>
      <c r="F10" s="35" t="s">
        <v>19</v>
      </c>
      <c r="G10" s="34" t="s">
        <v>0</v>
      </c>
      <c r="H10" s="34" t="s">
        <v>463</v>
      </c>
      <c r="I10" s="34" t="s">
        <v>464</v>
      </c>
      <c r="J10" s="34" t="s">
        <v>465</v>
      </c>
      <c r="K10" s="34" t="s">
        <v>466</v>
      </c>
      <c r="L10" s="34" t="s">
        <v>467</v>
      </c>
      <c r="M10" s="34" t="s">
        <v>468</v>
      </c>
      <c r="N10" s="129" t="s">
        <v>40</v>
      </c>
      <c r="O10" s="35" t="s">
        <v>39</v>
      </c>
      <c r="P10" s="34" t="s">
        <v>2</v>
      </c>
      <c r="Q10" s="29"/>
      <c r="R10" s="29"/>
      <c r="S10" s="29"/>
      <c r="T10" s="29"/>
      <c r="U10" s="29"/>
      <c r="V10" s="29"/>
      <c r="W10" s="29"/>
      <c r="X10" s="29"/>
    </row>
    <row r="11" spans="1:24" s="21" customFormat="1" x14ac:dyDescent="0.2">
      <c r="A11" s="31"/>
      <c r="B11" s="31"/>
      <c r="C11" s="32"/>
      <c r="D11" s="33"/>
      <c r="E11" s="46"/>
      <c r="F11" s="47"/>
      <c r="G11" s="48"/>
      <c r="H11" s="48"/>
      <c r="I11" s="48"/>
      <c r="J11" s="48"/>
      <c r="K11" s="48"/>
      <c r="L11" s="48"/>
      <c r="M11" s="48"/>
      <c r="N11" s="130"/>
      <c r="O11" s="49"/>
      <c r="P11" s="50"/>
      <c r="Q11" s="20"/>
    </row>
    <row r="12" spans="1:24" s="21" customFormat="1" x14ac:dyDescent="0.2">
      <c r="A12" s="11"/>
      <c r="B12" s="11" t="s">
        <v>41</v>
      </c>
      <c r="C12" s="12" t="s">
        <v>43</v>
      </c>
      <c r="D12" s="13"/>
      <c r="E12" s="51"/>
      <c r="F12" s="51"/>
      <c r="G12" s="51"/>
      <c r="H12" s="51"/>
      <c r="I12" s="51"/>
      <c r="J12" s="51"/>
      <c r="K12" s="51"/>
      <c r="L12" s="51"/>
      <c r="M12" s="51"/>
      <c r="N12" s="131"/>
      <c r="O12" s="51"/>
      <c r="P12" s="52">
        <f>SUM(O13:O32)</f>
        <v>0</v>
      </c>
      <c r="Q12" s="20" t="s">
        <v>9</v>
      </c>
    </row>
    <row r="13" spans="1:24" s="21" customFormat="1" x14ac:dyDescent="0.2">
      <c r="A13" s="22"/>
      <c r="B13" s="22"/>
      <c r="C13" s="23"/>
      <c r="D13" s="24"/>
      <c r="E13" s="53"/>
      <c r="F13" s="54"/>
      <c r="G13" s="55"/>
      <c r="H13" s="55"/>
      <c r="I13" s="55"/>
      <c r="J13" s="55"/>
      <c r="K13" s="55"/>
      <c r="L13" s="55"/>
      <c r="M13" s="55"/>
      <c r="N13" s="132"/>
      <c r="O13" s="56"/>
      <c r="P13" s="57"/>
      <c r="Q13" s="20"/>
    </row>
    <row r="14" spans="1:24" s="21" customFormat="1" x14ac:dyDescent="0.2">
      <c r="A14" s="37">
        <f>IF(G14&lt;&gt;"",1+MAX($A$12:A13),"")</f>
        <v>1</v>
      </c>
      <c r="B14" s="22"/>
      <c r="C14" s="74" t="s">
        <v>22</v>
      </c>
      <c r="D14" s="75">
        <v>1</v>
      </c>
      <c r="E14" s="76">
        <v>0</v>
      </c>
      <c r="F14" s="75">
        <f>D14*(1+E14)</f>
        <v>1</v>
      </c>
      <c r="G14" s="77" t="s">
        <v>21</v>
      </c>
      <c r="H14" s="77"/>
      <c r="I14" s="77"/>
      <c r="J14" s="77"/>
      <c r="K14" s="77"/>
      <c r="L14" s="77"/>
      <c r="M14" s="77"/>
      <c r="N14" s="133"/>
      <c r="O14" s="73">
        <f t="shared" ref="O14:O23" si="0">N14*F14</f>
        <v>0</v>
      </c>
      <c r="P14" s="57"/>
      <c r="Q14" s="20"/>
    </row>
    <row r="15" spans="1:24" s="21" customFormat="1" x14ac:dyDescent="0.2">
      <c r="A15" s="37">
        <f>IF(G15&lt;&gt;"",1+MAX($A$12:A14),"")</f>
        <v>2</v>
      </c>
      <c r="B15" s="22"/>
      <c r="C15" s="74" t="s">
        <v>23</v>
      </c>
      <c r="D15" s="75">
        <v>1</v>
      </c>
      <c r="E15" s="76">
        <v>0</v>
      </c>
      <c r="F15" s="75">
        <f t="shared" ref="F15:F29" si="1">D15*(1+E15)</f>
        <v>1</v>
      </c>
      <c r="G15" s="77" t="s">
        <v>21</v>
      </c>
      <c r="H15" s="77"/>
      <c r="I15" s="77"/>
      <c r="J15" s="77"/>
      <c r="K15" s="77"/>
      <c r="L15" s="77"/>
      <c r="M15" s="77"/>
      <c r="N15" s="133"/>
      <c r="O15" s="73">
        <f t="shared" si="0"/>
        <v>0</v>
      </c>
      <c r="P15" s="57"/>
      <c r="Q15" s="20"/>
    </row>
    <row r="16" spans="1:24" s="21" customFormat="1" x14ac:dyDescent="0.2">
      <c r="A16" s="37">
        <f>IF(G16&lt;&gt;"",1+MAX($A$12:A15),"")</f>
        <v>3</v>
      </c>
      <c r="B16" s="22"/>
      <c r="C16" s="74" t="s">
        <v>24</v>
      </c>
      <c r="D16" s="75">
        <v>1</v>
      </c>
      <c r="E16" s="76">
        <v>0</v>
      </c>
      <c r="F16" s="75">
        <f t="shared" si="1"/>
        <v>1</v>
      </c>
      <c r="G16" s="77" t="s">
        <v>21</v>
      </c>
      <c r="H16" s="77"/>
      <c r="I16" s="77"/>
      <c r="J16" s="77"/>
      <c r="K16" s="77"/>
      <c r="L16" s="77"/>
      <c r="M16" s="77"/>
      <c r="N16" s="133"/>
      <c r="O16" s="73">
        <f t="shared" si="0"/>
        <v>0</v>
      </c>
      <c r="P16" s="57"/>
      <c r="Q16" s="20"/>
    </row>
    <row r="17" spans="1:17" s="21" customFormat="1" x14ac:dyDescent="0.2">
      <c r="A17" s="37">
        <f>IF(G17&lt;&gt;"",1+MAX($A$12:A16),"")</f>
        <v>4</v>
      </c>
      <c r="B17" s="22"/>
      <c r="C17" s="74" t="s">
        <v>25</v>
      </c>
      <c r="D17" s="75">
        <v>1</v>
      </c>
      <c r="E17" s="76">
        <v>0</v>
      </c>
      <c r="F17" s="75">
        <f t="shared" si="1"/>
        <v>1</v>
      </c>
      <c r="G17" s="77" t="s">
        <v>21</v>
      </c>
      <c r="H17" s="77"/>
      <c r="I17" s="77"/>
      <c r="J17" s="77"/>
      <c r="K17" s="77"/>
      <c r="L17" s="77"/>
      <c r="M17" s="77"/>
      <c r="N17" s="133"/>
      <c r="O17" s="73">
        <f t="shared" si="0"/>
        <v>0</v>
      </c>
      <c r="P17" s="57"/>
      <c r="Q17" s="20"/>
    </row>
    <row r="18" spans="1:17" s="21" customFormat="1" x14ac:dyDescent="0.2">
      <c r="A18" s="37">
        <f>IF(G18&lt;&gt;"",1+MAX($A$12:A17),"")</f>
        <v>5</v>
      </c>
      <c r="B18" s="22"/>
      <c r="C18" s="74" t="s">
        <v>26</v>
      </c>
      <c r="D18" s="75">
        <v>1</v>
      </c>
      <c r="E18" s="76">
        <v>0</v>
      </c>
      <c r="F18" s="75">
        <f t="shared" si="1"/>
        <v>1</v>
      </c>
      <c r="G18" s="77" t="s">
        <v>21</v>
      </c>
      <c r="H18" s="77"/>
      <c r="I18" s="77"/>
      <c r="J18" s="77"/>
      <c r="K18" s="77"/>
      <c r="L18" s="77"/>
      <c r="M18" s="77"/>
      <c r="N18" s="133"/>
      <c r="O18" s="73">
        <f t="shared" si="0"/>
        <v>0</v>
      </c>
      <c r="P18" s="57"/>
      <c r="Q18" s="20"/>
    </row>
    <row r="19" spans="1:17" s="21" customFormat="1" x14ac:dyDescent="0.2">
      <c r="A19" s="37">
        <f>IF(G19&lt;&gt;"",1+MAX($A$12:A18),"")</f>
        <v>6</v>
      </c>
      <c r="B19" s="22"/>
      <c r="C19" s="74" t="s">
        <v>27</v>
      </c>
      <c r="D19" s="75">
        <v>1</v>
      </c>
      <c r="E19" s="76">
        <v>0</v>
      </c>
      <c r="F19" s="75">
        <f t="shared" si="1"/>
        <v>1</v>
      </c>
      <c r="G19" s="77" t="s">
        <v>21</v>
      </c>
      <c r="H19" s="77"/>
      <c r="I19" s="77"/>
      <c r="J19" s="77"/>
      <c r="K19" s="77"/>
      <c r="L19" s="77"/>
      <c r="M19" s="77"/>
      <c r="N19" s="133"/>
      <c r="O19" s="73">
        <f t="shared" si="0"/>
        <v>0</v>
      </c>
      <c r="P19" s="57"/>
      <c r="Q19" s="20"/>
    </row>
    <row r="20" spans="1:17" s="21" customFormat="1" x14ac:dyDescent="0.2">
      <c r="A20" s="37">
        <f>IF(G20&lt;&gt;"",1+MAX($A$12:A19),"")</f>
        <v>7</v>
      </c>
      <c r="B20" s="22"/>
      <c r="C20" s="74" t="s">
        <v>28</v>
      </c>
      <c r="D20" s="75">
        <v>1</v>
      </c>
      <c r="E20" s="76">
        <v>0</v>
      </c>
      <c r="F20" s="75">
        <f t="shared" si="1"/>
        <v>1</v>
      </c>
      <c r="G20" s="77" t="s">
        <v>21</v>
      </c>
      <c r="H20" s="77"/>
      <c r="I20" s="77"/>
      <c r="J20" s="77"/>
      <c r="K20" s="77"/>
      <c r="L20" s="77"/>
      <c r="M20" s="77"/>
      <c r="N20" s="133"/>
      <c r="O20" s="73">
        <f t="shared" si="0"/>
        <v>0</v>
      </c>
      <c r="P20" s="57"/>
      <c r="Q20" s="20"/>
    </row>
    <row r="21" spans="1:17" s="21" customFormat="1" x14ac:dyDescent="0.2">
      <c r="A21" s="37">
        <f>IF(G21&lt;&gt;"",1+MAX($A$12:A20),"")</f>
        <v>8</v>
      </c>
      <c r="B21" s="22"/>
      <c r="C21" s="74" t="s">
        <v>29</v>
      </c>
      <c r="D21" s="75">
        <v>1</v>
      </c>
      <c r="E21" s="76">
        <v>0</v>
      </c>
      <c r="F21" s="75">
        <f t="shared" si="1"/>
        <v>1</v>
      </c>
      <c r="G21" s="77" t="s">
        <v>21</v>
      </c>
      <c r="H21" s="77"/>
      <c r="I21" s="77"/>
      <c r="J21" s="77"/>
      <c r="K21" s="77"/>
      <c r="L21" s="77"/>
      <c r="M21" s="77"/>
      <c r="N21" s="133"/>
      <c r="O21" s="73">
        <f t="shared" si="0"/>
        <v>0</v>
      </c>
      <c r="P21" s="57"/>
      <c r="Q21" s="20"/>
    </row>
    <row r="22" spans="1:17" s="21" customFormat="1" x14ac:dyDescent="0.2">
      <c r="A22" s="37">
        <f>IF(G22&lt;&gt;"",1+MAX($A$12:A21),"")</f>
        <v>9</v>
      </c>
      <c r="B22" s="22"/>
      <c r="C22" s="74" t="s">
        <v>30</v>
      </c>
      <c r="D22" s="75">
        <v>1</v>
      </c>
      <c r="E22" s="76">
        <v>0</v>
      </c>
      <c r="F22" s="75">
        <f t="shared" si="1"/>
        <v>1</v>
      </c>
      <c r="G22" s="77" t="s">
        <v>21</v>
      </c>
      <c r="H22" s="77"/>
      <c r="I22" s="77"/>
      <c r="J22" s="77"/>
      <c r="K22" s="77"/>
      <c r="L22" s="77"/>
      <c r="M22" s="77"/>
      <c r="N22" s="133"/>
      <c r="O22" s="73">
        <f t="shared" si="0"/>
        <v>0</v>
      </c>
      <c r="P22" s="57"/>
      <c r="Q22" s="20"/>
    </row>
    <row r="23" spans="1:17" s="21" customFormat="1" x14ac:dyDescent="0.2">
      <c r="A23" s="37">
        <f>IF(G23&lt;&gt;"",1+MAX($A$12:A22),"")</f>
        <v>10</v>
      </c>
      <c r="B23" s="22"/>
      <c r="C23" s="74" t="s">
        <v>31</v>
      </c>
      <c r="D23" s="75">
        <v>1</v>
      </c>
      <c r="E23" s="76">
        <v>0</v>
      </c>
      <c r="F23" s="75">
        <f t="shared" si="1"/>
        <v>1</v>
      </c>
      <c r="G23" s="77" t="s">
        <v>21</v>
      </c>
      <c r="H23" s="77"/>
      <c r="I23" s="77"/>
      <c r="J23" s="77"/>
      <c r="K23" s="77"/>
      <c r="L23" s="77"/>
      <c r="M23" s="77"/>
      <c r="N23" s="133"/>
      <c r="O23" s="73">
        <f t="shared" si="0"/>
        <v>0</v>
      </c>
      <c r="P23" s="57"/>
      <c r="Q23" s="20"/>
    </row>
    <row r="24" spans="1:17" s="21" customFormat="1" x14ac:dyDescent="0.2">
      <c r="A24" s="37" t="str">
        <f>IF(G24&lt;&gt;"",1+MAX($A$12:A23),"")</f>
        <v/>
      </c>
      <c r="B24" s="22"/>
      <c r="C24" s="74" t="s">
        <v>32</v>
      </c>
      <c r="D24" s="75"/>
      <c r="E24" s="76"/>
      <c r="F24" s="75"/>
      <c r="G24" s="77"/>
      <c r="H24" s="77"/>
      <c r="I24" s="77"/>
      <c r="J24" s="77"/>
      <c r="K24" s="77"/>
      <c r="L24" s="77"/>
      <c r="M24" s="77"/>
      <c r="N24" s="133"/>
      <c r="O24" s="73"/>
      <c r="P24" s="57"/>
      <c r="Q24" s="20"/>
    </row>
    <row r="25" spans="1:17" s="21" customFormat="1" x14ac:dyDescent="0.2">
      <c r="A25" s="37">
        <f>IF(G25&lt;&gt;"",1+MAX($A$12:A24),"")</f>
        <v>11</v>
      </c>
      <c r="B25" s="22"/>
      <c r="C25" s="82" t="s">
        <v>33</v>
      </c>
      <c r="D25" s="72">
        <v>1</v>
      </c>
      <c r="E25" s="78">
        <v>0</v>
      </c>
      <c r="F25" s="72">
        <f t="shared" si="1"/>
        <v>1</v>
      </c>
      <c r="G25" s="38" t="s">
        <v>21</v>
      </c>
      <c r="H25" s="38"/>
      <c r="I25" s="38"/>
      <c r="J25" s="38"/>
      <c r="K25" s="38"/>
      <c r="L25" s="38"/>
      <c r="M25" s="38"/>
      <c r="N25" s="134"/>
      <c r="O25" s="56">
        <f>N25*F25</f>
        <v>0</v>
      </c>
      <c r="P25" s="57"/>
      <c r="Q25" s="20"/>
    </row>
    <row r="26" spans="1:17" s="21" customFormat="1" x14ac:dyDescent="0.2">
      <c r="A26" s="37">
        <f>IF(G26&lt;&gt;"",1+MAX($A$12:A25),"")</f>
        <v>12</v>
      </c>
      <c r="B26" s="22"/>
      <c r="C26" s="82" t="s">
        <v>34</v>
      </c>
      <c r="D26" s="72">
        <v>1</v>
      </c>
      <c r="E26" s="78">
        <v>0</v>
      </c>
      <c r="F26" s="72">
        <f t="shared" si="1"/>
        <v>1</v>
      </c>
      <c r="G26" s="38" t="s">
        <v>21</v>
      </c>
      <c r="H26" s="38"/>
      <c r="I26" s="38"/>
      <c r="J26" s="38"/>
      <c r="K26" s="38"/>
      <c r="L26" s="38"/>
      <c r="M26" s="38"/>
      <c r="N26" s="134"/>
      <c r="O26" s="56">
        <f>N26*F26</f>
        <v>0</v>
      </c>
      <c r="P26" s="57"/>
      <c r="Q26" s="20"/>
    </row>
    <row r="27" spans="1:17" s="21" customFormat="1" x14ac:dyDescent="0.2">
      <c r="A27" s="37">
        <f>IF(G27&lt;&gt;"",1+MAX($A$12:A26),"")</f>
        <v>13</v>
      </c>
      <c r="B27" s="22"/>
      <c r="C27" s="82" t="s">
        <v>35</v>
      </c>
      <c r="D27" s="72">
        <v>1</v>
      </c>
      <c r="E27" s="78">
        <v>0</v>
      </c>
      <c r="F27" s="72">
        <f t="shared" si="1"/>
        <v>1</v>
      </c>
      <c r="G27" s="38" t="s">
        <v>21</v>
      </c>
      <c r="H27" s="38"/>
      <c r="I27" s="38"/>
      <c r="J27" s="38"/>
      <c r="K27" s="38"/>
      <c r="L27" s="38"/>
      <c r="M27" s="38"/>
      <c r="N27" s="134"/>
      <c r="O27" s="56">
        <f>N27*F27</f>
        <v>0</v>
      </c>
      <c r="P27" s="57"/>
      <c r="Q27" s="20"/>
    </row>
    <row r="28" spans="1:17" s="21" customFormat="1" x14ac:dyDescent="0.2">
      <c r="A28" s="37">
        <f>IF(G28&lt;&gt;"",1+MAX($A$12:A27),"")</f>
        <v>14</v>
      </c>
      <c r="B28" s="22"/>
      <c r="C28" s="82" t="s">
        <v>36</v>
      </c>
      <c r="D28" s="72">
        <v>1</v>
      </c>
      <c r="E28" s="78">
        <v>0</v>
      </c>
      <c r="F28" s="72">
        <f t="shared" si="1"/>
        <v>1</v>
      </c>
      <c r="G28" s="38" t="s">
        <v>21</v>
      </c>
      <c r="H28" s="38"/>
      <c r="I28" s="38"/>
      <c r="J28" s="38"/>
      <c r="K28" s="38"/>
      <c r="L28" s="38"/>
      <c r="M28" s="38"/>
      <c r="N28" s="134"/>
      <c r="O28" s="56">
        <f>N28*F28</f>
        <v>0</v>
      </c>
      <c r="P28" s="57"/>
      <c r="Q28" s="20"/>
    </row>
    <row r="29" spans="1:17" s="21" customFormat="1" x14ac:dyDescent="0.2">
      <c r="A29" s="37">
        <f>IF(G29&lt;&gt;"",1+MAX($A$12:A28),"")</f>
        <v>15</v>
      </c>
      <c r="B29" s="22"/>
      <c r="C29" s="82" t="s">
        <v>37</v>
      </c>
      <c r="D29" s="72">
        <v>1</v>
      </c>
      <c r="E29" s="78">
        <v>0</v>
      </c>
      <c r="F29" s="72">
        <f t="shared" si="1"/>
        <v>1</v>
      </c>
      <c r="G29" s="38" t="s">
        <v>21</v>
      </c>
      <c r="H29" s="38"/>
      <c r="I29" s="38"/>
      <c r="J29" s="38"/>
      <c r="K29" s="38"/>
      <c r="L29" s="38"/>
      <c r="M29" s="38"/>
      <c r="N29" s="134"/>
      <c r="O29" s="56">
        <f>N29*F29</f>
        <v>0</v>
      </c>
      <c r="P29" s="57"/>
      <c r="Q29" s="20"/>
    </row>
    <row r="30" spans="1:17" s="21" customFormat="1" x14ac:dyDescent="0.2">
      <c r="A30" s="37" t="str">
        <f>IF(G30&lt;&gt;"",1+MAX($A$12:A29),"")</f>
        <v/>
      </c>
      <c r="B30" s="22"/>
      <c r="C30" s="74" t="s">
        <v>32</v>
      </c>
      <c r="D30" s="75"/>
      <c r="E30" s="76"/>
      <c r="F30" s="75"/>
      <c r="G30" s="77"/>
      <c r="H30" s="77"/>
      <c r="I30" s="77"/>
      <c r="J30" s="77"/>
      <c r="K30" s="77"/>
      <c r="L30" s="77"/>
      <c r="M30" s="77"/>
      <c r="N30" s="133"/>
      <c r="O30" s="73"/>
      <c r="P30" s="57"/>
      <c r="Q30" s="20"/>
    </row>
    <row r="31" spans="1:17" s="21" customFormat="1" x14ac:dyDescent="0.2">
      <c r="A31" s="37">
        <f>IF(G31&lt;&gt;"",1+MAX($A$12:A30),"")</f>
        <v>16</v>
      </c>
      <c r="B31" s="22"/>
      <c r="C31" s="74" t="s">
        <v>38</v>
      </c>
      <c r="D31" s="75">
        <v>1</v>
      </c>
      <c r="E31" s="76">
        <v>0</v>
      </c>
      <c r="F31" s="75">
        <f>D31*(1+E31)</f>
        <v>1</v>
      </c>
      <c r="G31" s="77" t="s">
        <v>21</v>
      </c>
      <c r="H31" s="77"/>
      <c r="I31" s="77"/>
      <c r="J31" s="77"/>
      <c r="K31" s="77"/>
      <c r="L31" s="77"/>
      <c r="M31" s="77"/>
      <c r="N31" s="133"/>
      <c r="O31" s="73">
        <f>N31*F31</f>
        <v>0</v>
      </c>
      <c r="P31" s="57"/>
      <c r="Q31" s="20"/>
    </row>
    <row r="32" spans="1:17" s="21" customFormat="1" x14ac:dyDescent="0.2">
      <c r="A32" s="37" t="str">
        <f>IF(G32&lt;&gt;"",1+MAX($A$12:A31),"")</f>
        <v/>
      </c>
      <c r="B32" s="22"/>
      <c r="E32" s="53"/>
      <c r="F32" s="54"/>
      <c r="G32" s="55"/>
      <c r="H32" s="55"/>
      <c r="I32" s="55"/>
      <c r="J32" s="55"/>
      <c r="K32" s="55"/>
      <c r="L32" s="55"/>
      <c r="M32" s="55"/>
      <c r="N32" s="132"/>
      <c r="O32" s="56"/>
      <c r="P32" s="57"/>
      <c r="Q32" s="20"/>
    </row>
    <row r="33" spans="1:17" s="21" customFormat="1" x14ac:dyDescent="0.2">
      <c r="A33" s="81" t="str">
        <f>IF(G33&lt;&gt;"",1+MAX($A$12:A32),"")</f>
        <v/>
      </c>
      <c r="B33" s="11" t="s">
        <v>44</v>
      </c>
      <c r="C33" s="12" t="s">
        <v>47</v>
      </c>
      <c r="D33" s="13"/>
      <c r="E33" s="51"/>
      <c r="F33" s="51"/>
      <c r="G33" s="51"/>
      <c r="H33" s="51"/>
      <c r="I33" s="51"/>
      <c r="J33" s="51"/>
      <c r="K33" s="51"/>
      <c r="L33" s="51"/>
      <c r="M33" s="51"/>
      <c r="N33" s="131"/>
      <c r="O33" s="51"/>
      <c r="P33" s="52">
        <f>SUM(O34:O40)</f>
        <v>41359.838000000003</v>
      </c>
      <c r="Q33" s="20"/>
    </row>
    <row r="34" spans="1:17" s="21" customFormat="1" x14ac:dyDescent="0.25">
      <c r="A34" s="37"/>
      <c r="B34" s="80"/>
      <c r="C34" s="82"/>
      <c r="D34" s="72"/>
      <c r="E34" s="78"/>
      <c r="F34" s="72"/>
      <c r="G34" s="38"/>
      <c r="H34" s="38"/>
      <c r="I34" s="38"/>
      <c r="J34" s="38"/>
      <c r="K34" s="38"/>
      <c r="L34" s="38"/>
      <c r="M34" s="38"/>
      <c r="N34" s="134"/>
      <c r="O34" s="56"/>
      <c r="P34" s="57"/>
      <c r="Q34" s="20"/>
    </row>
    <row r="35" spans="1:17" s="21" customFormat="1" x14ac:dyDescent="0.25">
      <c r="A35" s="37"/>
      <c r="B35" s="80"/>
      <c r="C35" s="125" t="s">
        <v>344</v>
      </c>
      <c r="D35" s="105"/>
      <c r="E35" s="106"/>
      <c r="F35" s="105"/>
      <c r="G35" s="39"/>
      <c r="H35" s="39"/>
      <c r="I35" s="39"/>
      <c r="J35" s="39"/>
      <c r="K35" s="39"/>
      <c r="L35" s="39"/>
      <c r="M35" s="39"/>
      <c r="N35" s="135"/>
      <c r="O35" s="107"/>
      <c r="P35" s="57"/>
      <c r="Q35" s="20"/>
    </row>
    <row r="36" spans="1:17" s="21" customFormat="1" x14ac:dyDescent="0.25">
      <c r="A36" s="37">
        <f>IF(G36&lt;&gt;"",1+MAX($A$12:A35),"")</f>
        <v>17</v>
      </c>
      <c r="B36" s="80"/>
      <c r="C36" s="91" t="s">
        <v>348</v>
      </c>
      <c r="D36" s="99">
        <v>3040.3</v>
      </c>
      <c r="E36" s="106">
        <v>0.1</v>
      </c>
      <c r="F36" s="108">
        <f t="shared" ref="F36:F38" si="2">D36*(1+E36)</f>
        <v>3344.3300000000004</v>
      </c>
      <c r="G36" s="39" t="s">
        <v>107</v>
      </c>
      <c r="H36" s="138">
        <f>0.39*N36</f>
        <v>3.198</v>
      </c>
      <c r="I36" s="138">
        <f>H36*F36</f>
        <v>10695.167340000002</v>
      </c>
      <c r="J36" s="138">
        <f>0.61*N36</f>
        <v>5.0019999999999998</v>
      </c>
      <c r="K36" s="138">
        <f>J36*F36</f>
        <v>16728.338660000001</v>
      </c>
      <c r="L36" s="138">
        <v>71.5</v>
      </c>
      <c r="M36" s="39">
        <f>I36/L36</f>
        <v>149.58276000000004</v>
      </c>
      <c r="N36" s="135">
        <v>8.1999999999999993</v>
      </c>
      <c r="O36" s="107">
        <f t="shared" ref="O36" si="3">N36*F36</f>
        <v>27423.506000000001</v>
      </c>
      <c r="P36" s="57"/>
      <c r="Q36" s="20"/>
    </row>
    <row r="37" spans="1:17" s="21" customFormat="1" x14ac:dyDescent="0.25">
      <c r="A37" s="37">
        <f>IF(G37&lt;&gt;"",1+MAX($A$12:A36),"")</f>
        <v>18</v>
      </c>
      <c r="B37" s="80"/>
      <c r="C37" s="93" t="s">
        <v>345</v>
      </c>
      <c r="D37" s="99">
        <v>1</v>
      </c>
      <c r="E37" s="106">
        <v>0</v>
      </c>
      <c r="F37" s="105">
        <f t="shared" si="2"/>
        <v>1</v>
      </c>
      <c r="G37" s="39" t="s">
        <v>42</v>
      </c>
      <c r="H37" s="138">
        <f t="shared" ref="H37:H39" si="4">0.39*N37</f>
        <v>253.5</v>
      </c>
      <c r="I37" s="138">
        <f t="shared" ref="I37:I39" si="5">H37*F37</f>
        <v>253.5</v>
      </c>
      <c r="J37" s="138">
        <f t="shared" ref="J37:J39" si="6">0.61*N37</f>
        <v>396.5</v>
      </c>
      <c r="K37" s="138">
        <f t="shared" ref="K37:K39" si="7">J37*F37</f>
        <v>396.5</v>
      </c>
      <c r="L37" s="138">
        <v>71.5</v>
      </c>
      <c r="M37" s="39">
        <f t="shared" ref="M37:M39" si="8">I37/L37</f>
        <v>3.5454545454545454</v>
      </c>
      <c r="N37" s="135">
        <v>650</v>
      </c>
      <c r="O37" s="107">
        <f>N37*F37</f>
        <v>650</v>
      </c>
      <c r="P37" s="57"/>
      <c r="Q37" s="20"/>
    </row>
    <row r="38" spans="1:17" s="21" customFormat="1" x14ac:dyDescent="0.25">
      <c r="A38" s="37">
        <f>IF(G38&lt;&gt;"",1+MAX($A$12:A37),"")</f>
        <v>19</v>
      </c>
      <c r="B38" s="80"/>
      <c r="C38" s="93" t="s">
        <v>346</v>
      </c>
      <c r="D38" s="99">
        <v>2</v>
      </c>
      <c r="E38" s="106">
        <v>0</v>
      </c>
      <c r="F38" s="105">
        <f t="shared" si="2"/>
        <v>2</v>
      </c>
      <c r="G38" s="39" t="s">
        <v>42</v>
      </c>
      <c r="H38" s="138">
        <v>350</v>
      </c>
      <c r="I38" s="138">
        <f t="shared" si="5"/>
        <v>700</v>
      </c>
      <c r="J38" s="138"/>
      <c r="K38" s="138"/>
      <c r="L38" s="138">
        <v>71.5</v>
      </c>
      <c r="M38" s="39">
        <f t="shared" si="8"/>
        <v>9.79020979020979</v>
      </c>
      <c r="N38" s="135">
        <v>350</v>
      </c>
      <c r="O38" s="107">
        <f>N38*F38</f>
        <v>700</v>
      </c>
      <c r="P38" s="57"/>
      <c r="Q38" s="20"/>
    </row>
    <row r="39" spans="1:17" s="21" customFormat="1" x14ac:dyDescent="0.25">
      <c r="A39" s="37">
        <f>IF(G39&lt;&gt;"",1+MAX($A$12:A38),"")</f>
        <v>20</v>
      </c>
      <c r="B39" s="80"/>
      <c r="C39" s="93" t="s">
        <v>347</v>
      </c>
      <c r="D39" s="99">
        <v>9535.1</v>
      </c>
      <c r="E39" s="106">
        <v>0.1</v>
      </c>
      <c r="F39" s="108">
        <f t="shared" ref="F39" si="9">D39*(1+E39)</f>
        <v>10488.61</v>
      </c>
      <c r="G39" s="39" t="s">
        <v>107</v>
      </c>
      <c r="H39" s="138">
        <f t="shared" si="4"/>
        <v>0.46799999999999997</v>
      </c>
      <c r="I39" s="138">
        <f t="shared" si="5"/>
        <v>4908.6694799999996</v>
      </c>
      <c r="J39" s="138">
        <f t="shared" si="6"/>
        <v>0.73199999999999998</v>
      </c>
      <c r="K39" s="138">
        <f t="shared" si="7"/>
        <v>7677.6625199999999</v>
      </c>
      <c r="L39" s="138">
        <v>71.5</v>
      </c>
      <c r="M39" s="39">
        <f t="shared" si="8"/>
        <v>68.652719999999988</v>
      </c>
      <c r="N39" s="135">
        <v>1.2</v>
      </c>
      <c r="O39" s="107">
        <f t="shared" ref="O39" si="10">N39*F39</f>
        <v>12586.332</v>
      </c>
      <c r="P39" s="57"/>
      <c r="Q39" s="20"/>
    </row>
    <row r="40" spans="1:17" s="21" customFormat="1" x14ac:dyDescent="0.25">
      <c r="A40" s="37" t="str">
        <f>IF(G40&lt;&gt;"",1+MAX($A$12:A39),"")</f>
        <v/>
      </c>
      <c r="B40" s="80"/>
      <c r="C40" s="93"/>
      <c r="D40" s="99"/>
      <c r="E40" s="106"/>
      <c r="F40" s="105"/>
      <c r="G40" s="98"/>
      <c r="H40" s="98"/>
      <c r="I40" s="98"/>
      <c r="J40" s="98"/>
      <c r="K40" s="98"/>
      <c r="L40" s="98"/>
      <c r="M40" s="98"/>
      <c r="N40" s="134"/>
      <c r="O40" s="107"/>
      <c r="P40" s="57"/>
      <c r="Q40" s="20"/>
    </row>
    <row r="41" spans="1:17" s="21" customFormat="1" x14ac:dyDescent="0.2">
      <c r="A41" s="81" t="str">
        <f>IF(G41&lt;&gt;"",1+MAX($A$12:A40),"")</f>
        <v/>
      </c>
      <c r="B41" s="11" t="s">
        <v>45</v>
      </c>
      <c r="C41" s="12" t="s">
        <v>46</v>
      </c>
      <c r="D41" s="13"/>
      <c r="E41" s="51"/>
      <c r="F41" s="51"/>
      <c r="G41" s="51"/>
      <c r="H41" s="51"/>
      <c r="I41" s="51"/>
      <c r="J41" s="51"/>
      <c r="K41" s="51"/>
      <c r="L41" s="51"/>
      <c r="M41" s="51"/>
      <c r="N41" s="131"/>
      <c r="O41" s="51"/>
      <c r="P41" s="52">
        <f>SUM(O42:O73)</f>
        <v>131124.30256424076</v>
      </c>
      <c r="Q41" s="20"/>
    </row>
    <row r="42" spans="1:17" s="21" customFormat="1" x14ac:dyDescent="0.25">
      <c r="A42" s="37" t="str">
        <f>IF(G42&lt;&gt;"",1+MAX($A$12:A41),"")</f>
        <v/>
      </c>
      <c r="B42" s="80"/>
      <c r="C42" s="82"/>
      <c r="D42" s="72"/>
      <c r="E42" s="106"/>
      <c r="F42" s="105"/>
      <c r="G42" s="39"/>
      <c r="H42" s="39"/>
      <c r="I42" s="39"/>
      <c r="J42" s="39"/>
      <c r="K42" s="39"/>
      <c r="L42" s="39"/>
      <c r="M42" s="39"/>
      <c r="N42" s="135"/>
      <c r="O42" s="107"/>
      <c r="P42" s="57"/>
      <c r="Q42" s="20"/>
    </row>
    <row r="43" spans="1:17" s="21" customFormat="1" x14ac:dyDescent="0.25">
      <c r="A43" s="37" t="str">
        <f>IF(G43&lt;&gt;"",1+MAX($A$12:A42),"")</f>
        <v/>
      </c>
      <c r="B43" s="80"/>
      <c r="C43" s="97" t="s">
        <v>83</v>
      </c>
      <c r="D43" s="96"/>
      <c r="E43" s="106"/>
      <c r="F43" s="108"/>
      <c r="G43" s="98"/>
      <c r="H43" s="98"/>
      <c r="I43" s="98"/>
      <c r="J43" s="98"/>
      <c r="K43" s="98"/>
      <c r="L43" s="98"/>
      <c r="M43" s="98"/>
      <c r="N43" s="134"/>
      <c r="O43" s="107"/>
      <c r="P43" s="57"/>
      <c r="Q43" s="20"/>
    </row>
    <row r="44" spans="1:17" s="21" customFormat="1" x14ac:dyDescent="0.25">
      <c r="A44" s="37">
        <f>IF(G44&lt;&gt;"",1+MAX($A$12:A43),"")</f>
        <v>21</v>
      </c>
      <c r="B44" s="80"/>
      <c r="C44" s="93" t="s">
        <v>84</v>
      </c>
      <c r="D44" s="96">
        <f>226.41*1.5*0.83/27</f>
        <v>10.440016666666667</v>
      </c>
      <c r="E44" s="106">
        <v>0.1</v>
      </c>
      <c r="F44" s="108">
        <f t="shared" ref="F44:F50" si="11">D44*(1+E44)</f>
        <v>11.484018333333335</v>
      </c>
      <c r="G44" s="39" t="s">
        <v>48</v>
      </c>
      <c r="H44" s="138">
        <f t="shared" ref="H44:H50" si="12">0.39*N44</f>
        <v>325.65000000000003</v>
      </c>
      <c r="I44" s="138">
        <f t="shared" ref="I44:I50" si="13">H44*F44</f>
        <v>3739.7705702500011</v>
      </c>
      <c r="J44" s="138">
        <f t="shared" ref="J44:J50" si="14">0.61*N44</f>
        <v>509.34999999999997</v>
      </c>
      <c r="K44" s="138">
        <f t="shared" ref="K44:K50" si="15">J44*F44</f>
        <v>5849.384738083334</v>
      </c>
      <c r="L44" s="138">
        <v>71.5</v>
      </c>
      <c r="M44" s="39">
        <f t="shared" ref="M44:M50" si="16">I44/L44</f>
        <v>52.304483500000018</v>
      </c>
      <c r="N44" s="135">
        <v>835</v>
      </c>
      <c r="O44" s="107">
        <f t="shared" ref="O44:O50" si="17">N44*F44</f>
        <v>9589.1553083333347</v>
      </c>
      <c r="P44" s="57"/>
      <c r="Q44" s="20"/>
    </row>
    <row r="45" spans="1:17" s="21" customFormat="1" x14ac:dyDescent="0.25">
      <c r="A45" s="37">
        <f>IF(G45&lt;&gt;"",1+MAX($A$12:A44),"")</f>
        <v>22</v>
      </c>
      <c r="B45" s="80"/>
      <c r="C45" s="93" t="s">
        <v>85</v>
      </c>
      <c r="D45" s="96">
        <f>6.09*3.5*1/27</f>
        <v>0.78944444444444439</v>
      </c>
      <c r="E45" s="106">
        <v>0.1</v>
      </c>
      <c r="F45" s="108">
        <f t="shared" si="11"/>
        <v>0.86838888888888888</v>
      </c>
      <c r="G45" s="39" t="s">
        <v>48</v>
      </c>
      <c r="H45" s="138">
        <f t="shared" si="12"/>
        <v>325.65000000000003</v>
      </c>
      <c r="I45" s="138">
        <f t="shared" si="13"/>
        <v>282.79084166666667</v>
      </c>
      <c r="J45" s="138">
        <f t="shared" si="14"/>
        <v>509.34999999999997</v>
      </c>
      <c r="K45" s="138">
        <f t="shared" si="15"/>
        <v>442.3138805555555</v>
      </c>
      <c r="L45" s="138">
        <v>71.5</v>
      </c>
      <c r="M45" s="39">
        <f t="shared" si="16"/>
        <v>3.9551166666666666</v>
      </c>
      <c r="N45" s="135">
        <v>835</v>
      </c>
      <c r="O45" s="107">
        <f t="shared" si="17"/>
        <v>725.10472222222222</v>
      </c>
      <c r="P45" s="57"/>
      <c r="Q45" s="20"/>
    </row>
    <row r="46" spans="1:17" s="21" customFormat="1" x14ac:dyDescent="0.25">
      <c r="A46" s="37">
        <f>IF(G46&lt;&gt;"",1+MAX($A$12:A45),"")</f>
        <v>23</v>
      </c>
      <c r="B46" s="80"/>
      <c r="C46" s="93" t="s">
        <v>86</v>
      </c>
      <c r="D46" s="96">
        <f>41.84*1.83*0.83/27</f>
        <v>2.3537324444444447</v>
      </c>
      <c r="E46" s="106">
        <v>0.1</v>
      </c>
      <c r="F46" s="108">
        <f t="shared" si="11"/>
        <v>2.5891056888888895</v>
      </c>
      <c r="G46" s="39" t="s">
        <v>48</v>
      </c>
      <c r="H46" s="138">
        <f t="shared" si="12"/>
        <v>325.65000000000003</v>
      </c>
      <c r="I46" s="138">
        <f t="shared" si="13"/>
        <v>843.142267586667</v>
      </c>
      <c r="J46" s="138">
        <f t="shared" si="14"/>
        <v>509.34999999999997</v>
      </c>
      <c r="K46" s="138">
        <f t="shared" si="15"/>
        <v>1318.7609826355558</v>
      </c>
      <c r="L46" s="138">
        <v>71.5</v>
      </c>
      <c r="M46" s="39">
        <f t="shared" si="16"/>
        <v>11.792199546666671</v>
      </c>
      <c r="N46" s="135">
        <v>835</v>
      </c>
      <c r="O46" s="107">
        <f t="shared" si="17"/>
        <v>2161.9032502222226</v>
      </c>
      <c r="P46" s="57"/>
      <c r="Q46" s="20"/>
    </row>
    <row r="47" spans="1:17" s="21" customFormat="1" x14ac:dyDescent="0.25">
      <c r="A47" s="37">
        <f>IF(G47&lt;&gt;"",1+MAX($A$12:A46),"")</f>
        <v>24</v>
      </c>
      <c r="B47" s="80"/>
      <c r="C47" s="93" t="s">
        <v>87</v>
      </c>
      <c r="D47" s="96">
        <f>55.92*1.33*0.67/27</f>
        <v>1.8455671111111114</v>
      </c>
      <c r="E47" s="106">
        <v>0.1</v>
      </c>
      <c r="F47" s="108">
        <f t="shared" si="11"/>
        <v>2.0301238222222229</v>
      </c>
      <c r="G47" s="39" t="s">
        <v>48</v>
      </c>
      <c r="H47" s="138">
        <f t="shared" si="12"/>
        <v>325.65000000000003</v>
      </c>
      <c r="I47" s="138">
        <f t="shared" si="13"/>
        <v>661.10982270666693</v>
      </c>
      <c r="J47" s="138">
        <f t="shared" si="14"/>
        <v>509.34999999999997</v>
      </c>
      <c r="K47" s="138">
        <f t="shared" si="15"/>
        <v>1034.0435688488892</v>
      </c>
      <c r="L47" s="138">
        <v>71.5</v>
      </c>
      <c r="M47" s="39">
        <f t="shared" si="16"/>
        <v>9.2462912266666706</v>
      </c>
      <c r="N47" s="135">
        <v>835</v>
      </c>
      <c r="O47" s="107">
        <f t="shared" si="17"/>
        <v>1695.153391555556</v>
      </c>
      <c r="P47" s="57"/>
      <c r="Q47" s="20"/>
    </row>
    <row r="48" spans="1:17" s="21" customFormat="1" x14ac:dyDescent="0.25">
      <c r="A48" s="37">
        <f>IF(G48&lt;&gt;"",1+MAX($A$12:A47),"")</f>
        <v>25</v>
      </c>
      <c r="B48" s="80"/>
      <c r="C48" s="93" t="s">
        <v>88</v>
      </c>
      <c r="D48" s="96">
        <f>87.15*3.83*1/27</f>
        <v>12.362388888888891</v>
      </c>
      <c r="E48" s="106">
        <v>0.1</v>
      </c>
      <c r="F48" s="108">
        <f t="shared" si="11"/>
        <v>13.59862777777778</v>
      </c>
      <c r="G48" s="39" t="s">
        <v>48</v>
      </c>
      <c r="H48" s="138">
        <f t="shared" si="12"/>
        <v>325.65000000000003</v>
      </c>
      <c r="I48" s="138">
        <f t="shared" si="13"/>
        <v>4428.3931358333348</v>
      </c>
      <c r="J48" s="138">
        <f t="shared" si="14"/>
        <v>509.34999999999997</v>
      </c>
      <c r="K48" s="138">
        <f t="shared" si="15"/>
        <v>6926.4610586111121</v>
      </c>
      <c r="L48" s="138">
        <v>71.5</v>
      </c>
      <c r="M48" s="39">
        <f t="shared" si="16"/>
        <v>61.93556833333335</v>
      </c>
      <c r="N48" s="135">
        <v>835</v>
      </c>
      <c r="O48" s="107">
        <f t="shared" si="17"/>
        <v>11354.854194444446</v>
      </c>
      <c r="P48" s="57"/>
      <c r="Q48" s="20"/>
    </row>
    <row r="49" spans="1:17" s="21" customFormat="1" x14ac:dyDescent="0.25">
      <c r="A49" s="37">
        <f>IF(G49&lt;&gt;"",1+MAX($A$12:A48),"")</f>
        <v>26</v>
      </c>
      <c r="B49" s="80"/>
      <c r="C49" s="93" t="s">
        <v>89</v>
      </c>
      <c r="D49" s="96">
        <f>8.51*1.33*0.67/27</f>
        <v>0.28086151851851854</v>
      </c>
      <c r="E49" s="106">
        <v>0.1</v>
      </c>
      <c r="F49" s="108">
        <f t="shared" si="11"/>
        <v>0.30894767037037041</v>
      </c>
      <c r="G49" s="39" t="s">
        <v>48</v>
      </c>
      <c r="H49" s="138">
        <f t="shared" si="12"/>
        <v>325.65000000000003</v>
      </c>
      <c r="I49" s="138">
        <f t="shared" si="13"/>
        <v>100.60880885611114</v>
      </c>
      <c r="J49" s="138">
        <f t="shared" si="14"/>
        <v>509.34999999999997</v>
      </c>
      <c r="K49" s="138">
        <f t="shared" si="15"/>
        <v>157.36249590314816</v>
      </c>
      <c r="L49" s="138">
        <v>71.5</v>
      </c>
      <c r="M49" s="39">
        <f t="shared" si="16"/>
        <v>1.4071162077777781</v>
      </c>
      <c r="N49" s="135">
        <v>835</v>
      </c>
      <c r="O49" s="107">
        <f t="shared" si="17"/>
        <v>257.97130475925928</v>
      </c>
      <c r="P49" s="57"/>
      <c r="Q49" s="20"/>
    </row>
    <row r="50" spans="1:17" s="21" customFormat="1" x14ac:dyDescent="0.25">
      <c r="A50" s="37">
        <f>IF(G50&lt;&gt;"",1+MAX($A$12:A49),"")</f>
        <v>27</v>
      </c>
      <c r="B50" s="80"/>
      <c r="C50" s="93" t="s">
        <v>90</v>
      </c>
      <c r="D50" s="96">
        <f>3.94*1.33*0.67/27</f>
        <v>0.13003459259259262</v>
      </c>
      <c r="E50" s="106">
        <v>0.1</v>
      </c>
      <c r="F50" s="108">
        <f t="shared" si="11"/>
        <v>0.14303805185185189</v>
      </c>
      <c r="G50" s="39" t="s">
        <v>48</v>
      </c>
      <c r="H50" s="138">
        <f t="shared" si="12"/>
        <v>325.65000000000003</v>
      </c>
      <c r="I50" s="138">
        <f t="shared" si="13"/>
        <v>46.580341585555573</v>
      </c>
      <c r="J50" s="138">
        <f t="shared" si="14"/>
        <v>509.34999999999997</v>
      </c>
      <c r="K50" s="138">
        <f t="shared" si="15"/>
        <v>72.85643171074075</v>
      </c>
      <c r="L50" s="138">
        <v>71.5</v>
      </c>
      <c r="M50" s="39">
        <f t="shared" si="16"/>
        <v>0.6514733088888891</v>
      </c>
      <c r="N50" s="135">
        <v>835</v>
      </c>
      <c r="O50" s="107">
        <f t="shared" si="17"/>
        <v>119.43677329629634</v>
      </c>
      <c r="P50" s="57"/>
      <c r="Q50" s="20"/>
    </row>
    <row r="51" spans="1:17" s="21" customFormat="1" x14ac:dyDescent="0.25">
      <c r="A51" s="37" t="str">
        <f>IF(G51&lt;&gt;"",1+MAX($A$12:A50),"")</f>
        <v/>
      </c>
      <c r="B51" s="80"/>
      <c r="C51" s="93"/>
      <c r="D51" s="94"/>
      <c r="E51" s="106"/>
      <c r="F51" s="105"/>
      <c r="G51" s="98"/>
      <c r="H51" s="98"/>
      <c r="I51" s="98"/>
      <c r="J51" s="98"/>
      <c r="K51" s="98"/>
      <c r="L51" s="98"/>
      <c r="M51" s="98"/>
      <c r="N51" s="134"/>
      <c r="O51" s="107"/>
      <c r="P51" s="57"/>
      <c r="Q51" s="20"/>
    </row>
    <row r="52" spans="1:17" s="21" customFormat="1" x14ac:dyDescent="0.25">
      <c r="A52" s="37" t="str">
        <f>IF(G52&lt;&gt;"",1+MAX($A$12:A51),"")</f>
        <v/>
      </c>
      <c r="B52" s="80"/>
      <c r="C52" s="97" t="s">
        <v>91</v>
      </c>
      <c r="D52" s="94"/>
      <c r="E52" s="106"/>
      <c r="F52" s="105"/>
      <c r="G52" s="98"/>
      <c r="H52" s="98"/>
      <c r="I52" s="98"/>
      <c r="J52" s="98"/>
      <c r="K52" s="98"/>
      <c r="L52" s="98"/>
      <c r="M52" s="98"/>
      <c r="N52" s="134"/>
      <c r="O52" s="107"/>
      <c r="P52" s="57"/>
      <c r="Q52" s="20"/>
    </row>
    <row r="53" spans="1:17" s="21" customFormat="1" x14ac:dyDescent="0.25">
      <c r="A53" s="37">
        <f>IF(G53&lt;&gt;"",1+MAX($A$12:A52),"")</f>
        <v>28</v>
      </c>
      <c r="B53" s="80"/>
      <c r="C53" s="93" t="s">
        <v>92</v>
      </c>
      <c r="D53" s="96">
        <f>2*(2*1.33*0.83/27)</f>
        <v>0.16354074074074076</v>
      </c>
      <c r="E53" s="106">
        <v>0.1</v>
      </c>
      <c r="F53" s="108">
        <f t="shared" ref="F53:F57" si="18">D53*(1+E53)</f>
        <v>0.17989481481481487</v>
      </c>
      <c r="G53" s="39" t="s">
        <v>48</v>
      </c>
      <c r="H53" s="138">
        <f t="shared" ref="H53:H57" si="19">0.39*N53</f>
        <v>333.45</v>
      </c>
      <c r="I53" s="138">
        <f t="shared" ref="I53:I57" si="20">H53*F53</f>
        <v>59.985926000000013</v>
      </c>
      <c r="J53" s="138">
        <f t="shared" ref="J53:J57" si="21">0.61*N53</f>
        <v>521.54999999999995</v>
      </c>
      <c r="K53" s="138">
        <f t="shared" ref="K53:K57" si="22">J53*F53</f>
        <v>93.824140666666693</v>
      </c>
      <c r="L53" s="138">
        <v>71.5</v>
      </c>
      <c r="M53" s="39">
        <f t="shared" ref="M53:M57" si="23">I53/L53</f>
        <v>0.83896400000000015</v>
      </c>
      <c r="N53" s="135">
        <v>855</v>
      </c>
      <c r="O53" s="107">
        <f t="shared" ref="O53:O57" si="24">N53*F53</f>
        <v>153.8100666666667</v>
      </c>
      <c r="P53" s="57"/>
      <c r="Q53" s="20"/>
    </row>
    <row r="54" spans="1:17" s="21" customFormat="1" x14ac:dyDescent="0.25">
      <c r="A54" s="37">
        <f>IF(G54&lt;&gt;"",1+MAX($A$12:A53),"")</f>
        <v>29</v>
      </c>
      <c r="B54" s="80"/>
      <c r="C54" s="93" t="s">
        <v>93</v>
      </c>
      <c r="D54" s="96">
        <f>8*(2*2*0.83/27)</f>
        <v>0.98370370370370364</v>
      </c>
      <c r="E54" s="106">
        <v>0.1</v>
      </c>
      <c r="F54" s="108">
        <f t="shared" si="18"/>
        <v>1.0820740740740742</v>
      </c>
      <c r="G54" s="39" t="s">
        <v>48</v>
      </c>
      <c r="H54" s="138">
        <f t="shared" si="19"/>
        <v>333.45</v>
      </c>
      <c r="I54" s="138">
        <f t="shared" si="20"/>
        <v>360.81760000000003</v>
      </c>
      <c r="J54" s="138">
        <f t="shared" si="21"/>
        <v>521.54999999999995</v>
      </c>
      <c r="K54" s="138">
        <f t="shared" si="22"/>
        <v>564.35573333333332</v>
      </c>
      <c r="L54" s="138">
        <v>71.5</v>
      </c>
      <c r="M54" s="39">
        <f t="shared" si="23"/>
        <v>5.0464000000000002</v>
      </c>
      <c r="N54" s="135">
        <v>855</v>
      </c>
      <c r="O54" s="107">
        <f t="shared" si="24"/>
        <v>925.1733333333334</v>
      </c>
      <c r="P54" s="57"/>
      <c r="Q54" s="20"/>
    </row>
    <row r="55" spans="1:17" s="21" customFormat="1" x14ac:dyDescent="0.25">
      <c r="A55" s="37">
        <f>IF(G55&lt;&gt;"",1+MAX($A$12:A54),"")</f>
        <v>30</v>
      </c>
      <c r="B55" s="80"/>
      <c r="C55" s="93" t="s">
        <v>94</v>
      </c>
      <c r="D55" s="96">
        <f>1*(3*5*0.83/27)</f>
        <v>0.46111111111111108</v>
      </c>
      <c r="E55" s="106">
        <v>0.1</v>
      </c>
      <c r="F55" s="108">
        <f t="shared" si="18"/>
        <v>0.50722222222222224</v>
      </c>
      <c r="G55" s="39" t="s">
        <v>48</v>
      </c>
      <c r="H55" s="138">
        <f t="shared" si="19"/>
        <v>333.45</v>
      </c>
      <c r="I55" s="138">
        <f t="shared" si="20"/>
        <v>169.13325</v>
      </c>
      <c r="J55" s="138">
        <f t="shared" si="21"/>
        <v>521.54999999999995</v>
      </c>
      <c r="K55" s="138">
        <f t="shared" si="22"/>
        <v>264.54174999999998</v>
      </c>
      <c r="L55" s="138">
        <v>71.5</v>
      </c>
      <c r="M55" s="39">
        <f t="shared" si="23"/>
        <v>2.3654999999999999</v>
      </c>
      <c r="N55" s="135">
        <v>855</v>
      </c>
      <c r="O55" s="107">
        <f t="shared" si="24"/>
        <v>433.67500000000001</v>
      </c>
      <c r="P55" s="57"/>
      <c r="Q55" s="20"/>
    </row>
    <row r="56" spans="1:17" s="21" customFormat="1" x14ac:dyDescent="0.25">
      <c r="A56" s="37">
        <f>IF(G56&lt;&gt;"",1+MAX($A$12:A55),"")</f>
        <v>31</v>
      </c>
      <c r="B56" s="80"/>
      <c r="C56" s="93" t="s">
        <v>95</v>
      </c>
      <c r="D56" s="99">
        <f>1*(6*9*1/27)</f>
        <v>2</v>
      </c>
      <c r="E56" s="106">
        <v>0.1</v>
      </c>
      <c r="F56" s="108">
        <f t="shared" si="18"/>
        <v>2.2000000000000002</v>
      </c>
      <c r="G56" s="39" t="s">
        <v>48</v>
      </c>
      <c r="H56" s="138">
        <f t="shared" si="19"/>
        <v>333.45</v>
      </c>
      <c r="I56" s="138">
        <f t="shared" si="20"/>
        <v>733.59</v>
      </c>
      <c r="J56" s="138">
        <f t="shared" si="21"/>
        <v>521.54999999999995</v>
      </c>
      <c r="K56" s="138">
        <f t="shared" si="22"/>
        <v>1147.4100000000001</v>
      </c>
      <c r="L56" s="138">
        <v>71.5</v>
      </c>
      <c r="M56" s="39">
        <f t="shared" si="23"/>
        <v>10.26</v>
      </c>
      <c r="N56" s="135">
        <v>855</v>
      </c>
      <c r="O56" s="107">
        <f t="shared" si="24"/>
        <v>1881.0000000000002</v>
      </c>
      <c r="P56" s="57"/>
      <c r="Q56" s="20"/>
    </row>
    <row r="57" spans="1:17" s="21" customFormat="1" x14ac:dyDescent="0.25">
      <c r="A57" s="37">
        <f>IF(G57&lt;&gt;"",1+MAX($A$12:A56),"")</f>
        <v>32</v>
      </c>
      <c r="B57" s="80"/>
      <c r="C57" s="93" t="s">
        <v>96</v>
      </c>
      <c r="D57" s="96">
        <f>1*(3.33*16*1/27)</f>
        <v>1.9733333333333334</v>
      </c>
      <c r="E57" s="106">
        <v>0.1</v>
      </c>
      <c r="F57" s="108">
        <f t="shared" si="18"/>
        <v>2.170666666666667</v>
      </c>
      <c r="G57" s="39" t="s">
        <v>48</v>
      </c>
      <c r="H57" s="138">
        <f t="shared" si="19"/>
        <v>333.45</v>
      </c>
      <c r="I57" s="138">
        <f t="shared" si="20"/>
        <v>723.80880000000002</v>
      </c>
      <c r="J57" s="138">
        <f t="shared" si="21"/>
        <v>521.54999999999995</v>
      </c>
      <c r="K57" s="138">
        <f t="shared" si="22"/>
        <v>1132.1112000000001</v>
      </c>
      <c r="L57" s="138">
        <v>71.5</v>
      </c>
      <c r="M57" s="39">
        <f t="shared" si="23"/>
        <v>10.123200000000001</v>
      </c>
      <c r="N57" s="135">
        <v>855</v>
      </c>
      <c r="O57" s="107">
        <f t="shared" si="24"/>
        <v>1855.9200000000003</v>
      </c>
      <c r="P57" s="57"/>
      <c r="Q57" s="20"/>
    </row>
    <row r="58" spans="1:17" s="21" customFormat="1" x14ac:dyDescent="0.25">
      <c r="A58" s="37" t="str">
        <f>IF(G58&lt;&gt;"",1+MAX($A$12:A57),"")</f>
        <v/>
      </c>
      <c r="B58" s="80"/>
      <c r="C58" s="93"/>
      <c r="D58" s="94"/>
      <c r="E58" s="106"/>
      <c r="F58" s="105"/>
      <c r="G58" s="98"/>
      <c r="H58" s="98"/>
      <c r="I58" s="98"/>
      <c r="J58" s="98"/>
      <c r="K58" s="98"/>
      <c r="L58" s="98"/>
      <c r="M58" s="98"/>
      <c r="N58" s="134"/>
      <c r="O58" s="107"/>
      <c r="P58" s="57"/>
      <c r="Q58" s="20"/>
    </row>
    <row r="59" spans="1:17" s="21" customFormat="1" x14ac:dyDescent="0.25">
      <c r="A59" s="37" t="str">
        <f>IF(G59&lt;&gt;"",1+MAX($A$12:A58),"")</f>
        <v/>
      </c>
      <c r="B59" s="80"/>
      <c r="C59" s="97" t="s">
        <v>99</v>
      </c>
      <c r="D59" s="94"/>
      <c r="E59" s="106"/>
      <c r="F59" s="105"/>
      <c r="G59" s="98"/>
      <c r="H59" s="98"/>
      <c r="I59" s="98"/>
      <c r="J59" s="98"/>
      <c r="K59" s="98"/>
      <c r="L59" s="98"/>
      <c r="M59" s="98"/>
      <c r="N59" s="134"/>
      <c r="O59" s="107"/>
      <c r="P59" s="57"/>
      <c r="Q59" s="20"/>
    </row>
    <row r="60" spans="1:17" s="21" customFormat="1" ht="31.5" x14ac:dyDescent="0.25">
      <c r="A60" s="37">
        <f>IF(G60&lt;&gt;"",1+MAX($A$12:A59),"")</f>
        <v>33</v>
      </c>
      <c r="B60" s="80"/>
      <c r="C60" s="93" t="s">
        <v>100</v>
      </c>
      <c r="D60" s="96">
        <f>157.86*0.83*11/27</f>
        <v>53.380066666666664</v>
      </c>
      <c r="E60" s="106">
        <v>0.1</v>
      </c>
      <c r="F60" s="108">
        <f t="shared" ref="F60:F63" si="25">D60*(1+E60)</f>
        <v>58.718073333333336</v>
      </c>
      <c r="G60" s="39" t="s">
        <v>48</v>
      </c>
      <c r="H60" s="138">
        <f t="shared" ref="H60:H63" si="26">0.39*N60</f>
        <v>304.2</v>
      </c>
      <c r="I60" s="138">
        <f t="shared" ref="I60:I63" si="27">H60*F60</f>
        <v>17862.037908000002</v>
      </c>
      <c r="J60" s="138">
        <f t="shared" ref="J60:J63" si="28">0.61*N60</f>
        <v>475.8</v>
      </c>
      <c r="K60" s="138">
        <f t="shared" ref="K60:K63" si="29">J60*F60</f>
        <v>27938.059292000002</v>
      </c>
      <c r="L60" s="138">
        <v>71.5</v>
      </c>
      <c r="M60" s="39">
        <f t="shared" ref="M60:M63" si="30">I60/L60</f>
        <v>249.81871200000003</v>
      </c>
      <c r="N60" s="135">
        <v>780</v>
      </c>
      <c r="O60" s="107">
        <f t="shared" ref="O60:O63" si="31">N60*F60</f>
        <v>45800.097200000004</v>
      </c>
      <c r="P60" s="57"/>
      <c r="Q60" s="20"/>
    </row>
    <row r="61" spans="1:17" s="21" customFormat="1" ht="31.5" x14ac:dyDescent="0.25">
      <c r="A61" s="37">
        <f>IF(G61&lt;&gt;"",1+MAX($A$12:A60),"")</f>
        <v>34</v>
      </c>
      <c r="B61" s="80"/>
      <c r="C61" s="93" t="s">
        <v>101</v>
      </c>
      <c r="D61" s="96">
        <f>18.05*1.33*11/27</f>
        <v>9.7804259259259272</v>
      </c>
      <c r="E61" s="106">
        <v>0.1</v>
      </c>
      <c r="F61" s="108">
        <f t="shared" si="25"/>
        <v>10.758468518518521</v>
      </c>
      <c r="G61" s="39" t="s">
        <v>48</v>
      </c>
      <c r="H61" s="138">
        <f t="shared" si="26"/>
        <v>304.2</v>
      </c>
      <c r="I61" s="138">
        <f t="shared" si="27"/>
        <v>3272.7261233333338</v>
      </c>
      <c r="J61" s="138">
        <f t="shared" si="28"/>
        <v>475.8</v>
      </c>
      <c r="K61" s="138">
        <f t="shared" si="29"/>
        <v>5118.8793211111124</v>
      </c>
      <c r="L61" s="138">
        <v>71.5</v>
      </c>
      <c r="M61" s="39">
        <f t="shared" si="30"/>
        <v>45.772393333333341</v>
      </c>
      <c r="N61" s="135">
        <v>780</v>
      </c>
      <c r="O61" s="107">
        <f t="shared" si="31"/>
        <v>8391.6054444444471</v>
      </c>
      <c r="P61" s="57"/>
      <c r="Q61" s="20"/>
    </row>
    <row r="62" spans="1:17" s="21" customFormat="1" ht="31.5" x14ac:dyDescent="0.25">
      <c r="A62" s="37">
        <f>IF(G62&lt;&gt;"",1+MAX($A$12:A61),"")</f>
        <v>35</v>
      </c>
      <c r="B62" s="80"/>
      <c r="C62" s="93" t="s">
        <v>97</v>
      </c>
      <c r="D62" s="96">
        <f>27.98*0.83*2.67/27</f>
        <v>2.2965362222222221</v>
      </c>
      <c r="E62" s="106">
        <v>0.1</v>
      </c>
      <c r="F62" s="108">
        <f t="shared" si="25"/>
        <v>2.5261898444444446</v>
      </c>
      <c r="G62" s="39" t="s">
        <v>48</v>
      </c>
      <c r="H62" s="138">
        <f t="shared" si="26"/>
        <v>304.2</v>
      </c>
      <c r="I62" s="138">
        <f t="shared" si="27"/>
        <v>768.46695067999997</v>
      </c>
      <c r="J62" s="138">
        <f t="shared" si="28"/>
        <v>475.8</v>
      </c>
      <c r="K62" s="138">
        <f t="shared" si="29"/>
        <v>1201.9611279866667</v>
      </c>
      <c r="L62" s="138">
        <v>71.5</v>
      </c>
      <c r="M62" s="39">
        <f t="shared" si="30"/>
        <v>10.74778952</v>
      </c>
      <c r="N62" s="135">
        <v>780</v>
      </c>
      <c r="O62" s="107">
        <f t="shared" si="31"/>
        <v>1970.4280786666668</v>
      </c>
      <c r="P62" s="57"/>
      <c r="Q62" s="20"/>
    </row>
    <row r="63" spans="1:17" s="21" customFormat="1" ht="31.5" x14ac:dyDescent="0.25">
      <c r="A63" s="37">
        <f>IF(G63&lt;&gt;"",1+MAX($A$12:A62),"")</f>
        <v>36</v>
      </c>
      <c r="B63" s="80"/>
      <c r="C63" s="93" t="s">
        <v>98</v>
      </c>
      <c r="D63" s="96">
        <f>26.32*0.83*5/27</f>
        <v>4.045481481481481</v>
      </c>
      <c r="E63" s="106">
        <v>0.1</v>
      </c>
      <c r="F63" s="108">
        <f t="shared" si="25"/>
        <v>4.4500296296296291</v>
      </c>
      <c r="G63" s="39" t="s">
        <v>48</v>
      </c>
      <c r="H63" s="138">
        <f t="shared" si="26"/>
        <v>304.2</v>
      </c>
      <c r="I63" s="138">
        <f t="shared" si="27"/>
        <v>1353.6990133333331</v>
      </c>
      <c r="J63" s="138">
        <f t="shared" si="28"/>
        <v>475.8</v>
      </c>
      <c r="K63" s="138">
        <f t="shared" si="29"/>
        <v>2117.3240977777778</v>
      </c>
      <c r="L63" s="138">
        <v>71.5</v>
      </c>
      <c r="M63" s="39">
        <f t="shared" si="30"/>
        <v>18.93285333333333</v>
      </c>
      <c r="N63" s="135">
        <v>780</v>
      </c>
      <c r="O63" s="107">
        <f t="shared" si="31"/>
        <v>3471.0231111111107</v>
      </c>
      <c r="P63" s="57"/>
      <c r="Q63" s="20"/>
    </row>
    <row r="64" spans="1:17" s="21" customFormat="1" x14ac:dyDescent="0.25">
      <c r="A64" s="37" t="str">
        <f>IF(G64&lt;&gt;"",1+MAX($A$12:A63),"")</f>
        <v/>
      </c>
      <c r="B64" s="80"/>
      <c r="C64" s="93"/>
      <c r="D64" s="94"/>
      <c r="E64" s="106"/>
      <c r="F64" s="105"/>
      <c r="G64" s="98"/>
      <c r="H64" s="98"/>
      <c r="I64" s="98"/>
      <c r="J64" s="98"/>
      <c r="K64" s="98"/>
      <c r="L64" s="98"/>
      <c r="M64" s="98"/>
      <c r="N64" s="134"/>
      <c r="O64" s="107"/>
      <c r="P64" s="57"/>
      <c r="Q64" s="20"/>
    </row>
    <row r="65" spans="1:17" s="21" customFormat="1" x14ac:dyDescent="0.25">
      <c r="A65" s="37" t="str">
        <f>IF(G65&lt;&gt;"",1+MAX($A$12:A64),"")</f>
        <v/>
      </c>
      <c r="B65" s="80"/>
      <c r="C65" s="97" t="s">
        <v>102</v>
      </c>
      <c r="D65" s="94"/>
      <c r="E65" s="106"/>
      <c r="F65" s="105"/>
      <c r="G65" s="98"/>
      <c r="H65" s="98"/>
      <c r="I65" s="98"/>
      <c r="J65" s="98"/>
      <c r="K65" s="98"/>
      <c r="L65" s="98"/>
      <c r="M65" s="98"/>
      <c r="N65" s="134"/>
      <c r="O65" s="107"/>
      <c r="P65" s="57"/>
      <c r="Q65" s="20"/>
    </row>
    <row r="66" spans="1:17" s="21" customFormat="1" ht="31.5" x14ac:dyDescent="0.25">
      <c r="A66" s="37">
        <f>IF(G66&lt;&gt;"",1+MAX($A$12:A65),"")</f>
        <v>37</v>
      </c>
      <c r="B66" s="80"/>
      <c r="C66" s="93" t="s">
        <v>103</v>
      </c>
      <c r="D66" s="96">
        <f>6.13*1.2*4/27</f>
        <v>1.0897777777777777</v>
      </c>
      <c r="E66" s="106">
        <v>0.1</v>
      </c>
      <c r="F66" s="108">
        <f t="shared" ref="F66" si="32">D66*(1+E66)</f>
        <v>1.1987555555555556</v>
      </c>
      <c r="G66" s="39" t="s">
        <v>48</v>
      </c>
      <c r="H66" s="138">
        <f t="shared" ref="H66:H67" si="33">0.39*N66</f>
        <v>343.2</v>
      </c>
      <c r="I66" s="138">
        <f t="shared" ref="I66:I67" si="34">H66*F66</f>
        <v>411.41290666666669</v>
      </c>
      <c r="J66" s="138">
        <f t="shared" ref="J66:J67" si="35">0.61*N66</f>
        <v>536.79999999999995</v>
      </c>
      <c r="K66" s="138">
        <f t="shared" ref="K66:K67" si="36">J66*F66</f>
        <v>643.49198222222219</v>
      </c>
      <c r="L66" s="138">
        <v>71.5</v>
      </c>
      <c r="M66" s="39">
        <f t="shared" ref="M66:M67" si="37">I66/L66</f>
        <v>5.7540266666666673</v>
      </c>
      <c r="N66" s="135">
        <v>880</v>
      </c>
      <c r="O66" s="107">
        <f t="shared" ref="O66" si="38">N66*F66</f>
        <v>1054.904888888889</v>
      </c>
      <c r="P66" s="57"/>
      <c r="Q66" s="20"/>
    </row>
    <row r="67" spans="1:17" s="21" customFormat="1" ht="31.5" x14ac:dyDescent="0.25">
      <c r="A67" s="37">
        <f>IF(G67&lt;&gt;"",1+MAX($A$12:A66),"")</f>
        <v>38</v>
      </c>
      <c r="B67" s="80"/>
      <c r="C67" s="93" t="s">
        <v>104</v>
      </c>
      <c r="D67" s="94">
        <f>84.4*1.33*4/27</f>
        <v>16.629925925925928</v>
      </c>
      <c r="E67" s="106">
        <v>0.1</v>
      </c>
      <c r="F67" s="108">
        <f t="shared" ref="F67" si="39">D67*(1+E67)</f>
        <v>18.292918518518523</v>
      </c>
      <c r="G67" s="39" t="s">
        <v>48</v>
      </c>
      <c r="H67" s="138">
        <f t="shared" si="33"/>
        <v>343.2</v>
      </c>
      <c r="I67" s="138">
        <f t="shared" si="34"/>
        <v>6278.1296355555569</v>
      </c>
      <c r="J67" s="138">
        <f t="shared" si="35"/>
        <v>536.79999999999995</v>
      </c>
      <c r="K67" s="138">
        <f t="shared" si="36"/>
        <v>9819.6386607407421</v>
      </c>
      <c r="L67" s="138">
        <v>71.5</v>
      </c>
      <c r="M67" s="39">
        <f t="shared" si="37"/>
        <v>87.806008888888911</v>
      </c>
      <c r="N67" s="135">
        <v>880</v>
      </c>
      <c r="O67" s="107">
        <f t="shared" ref="O67" si="40">N67*F67</f>
        <v>16097.768296296299</v>
      </c>
      <c r="P67" s="57"/>
      <c r="Q67" s="20"/>
    </row>
    <row r="68" spans="1:17" s="21" customFormat="1" x14ac:dyDescent="0.25">
      <c r="A68" s="37" t="str">
        <f>IF(G68&lt;&gt;"",1+MAX($A$12:A67),"")</f>
        <v/>
      </c>
      <c r="B68" s="80"/>
      <c r="C68" s="93"/>
      <c r="D68" s="94"/>
      <c r="E68" s="106"/>
      <c r="F68" s="105"/>
      <c r="G68" s="98"/>
      <c r="H68" s="98"/>
      <c r="I68" s="98"/>
      <c r="J68" s="98"/>
      <c r="K68" s="98"/>
      <c r="L68" s="98"/>
      <c r="M68" s="98"/>
      <c r="N68" s="134"/>
      <c r="O68" s="107"/>
      <c r="P68" s="57"/>
      <c r="Q68" s="20"/>
    </row>
    <row r="69" spans="1:17" s="21" customFormat="1" x14ac:dyDescent="0.25">
      <c r="A69" s="37" t="str">
        <f>IF(G69&lt;&gt;"",1+MAX($A$12:A68),"")</f>
        <v/>
      </c>
      <c r="B69" s="80"/>
      <c r="C69" s="97" t="s">
        <v>105</v>
      </c>
      <c r="D69" s="94"/>
      <c r="E69" s="106"/>
      <c r="F69" s="105"/>
      <c r="G69" s="98"/>
      <c r="H69" s="98"/>
      <c r="I69" s="98"/>
      <c r="J69" s="98"/>
      <c r="K69" s="98"/>
      <c r="L69" s="98"/>
      <c r="M69" s="98"/>
      <c r="N69" s="134"/>
      <c r="O69" s="107"/>
      <c r="P69" s="57"/>
      <c r="Q69" s="20"/>
    </row>
    <row r="70" spans="1:17" s="21" customFormat="1" x14ac:dyDescent="0.25">
      <c r="A70" s="37">
        <f>IF(G70&lt;&gt;"",1+MAX($A$12:A69),"")</f>
        <v>39</v>
      </c>
      <c r="B70" s="80"/>
      <c r="C70" s="93" t="s">
        <v>106</v>
      </c>
      <c r="D70" s="99">
        <v>2449.29</v>
      </c>
      <c r="E70" s="106">
        <v>0.1</v>
      </c>
      <c r="F70" s="108">
        <f t="shared" ref="F70" si="41">D70*(1+E70)</f>
        <v>2694.2190000000001</v>
      </c>
      <c r="G70" s="39" t="s">
        <v>107</v>
      </c>
      <c r="H70" s="138">
        <f t="shared" ref="H70:H72" si="42">0.39*N70</f>
        <v>2.028</v>
      </c>
      <c r="I70" s="138">
        <f t="shared" ref="I70:I72" si="43">H70*F70</f>
        <v>5463.8761320000003</v>
      </c>
      <c r="J70" s="138">
        <f t="shared" ref="J70:J72" si="44">0.61*N70</f>
        <v>3.1720000000000002</v>
      </c>
      <c r="K70" s="138">
        <f t="shared" ref="K70:K72" si="45">J70*F70</f>
        <v>8546.0626680000005</v>
      </c>
      <c r="L70" s="138">
        <v>71.5</v>
      </c>
      <c r="M70" s="39">
        <f t="shared" ref="M70:M72" si="46">I70/L70</f>
        <v>76.417848000000006</v>
      </c>
      <c r="N70" s="135">
        <v>5.2</v>
      </c>
      <c r="O70" s="107">
        <f t="shared" ref="O70" si="47">N70*F70</f>
        <v>14009.9388</v>
      </c>
      <c r="P70" s="57"/>
      <c r="Q70" s="20"/>
    </row>
    <row r="71" spans="1:17" s="21" customFormat="1" x14ac:dyDescent="0.25">
      <c r="A71" s="37">
        <f>IF(G71&lt;&gt;"",1+MAX($A$12:A70),"")</f>
        <v>40</v>
      </c>
      <c r="B71" s="80"/>
      <c r="C71" s="93" t="s">
        <v>148</v>
      </c>
      <c r="D71" s="99">
        <v>2449.29</v>
      </c>
      <c r="E71" s="106">
        <v>0.1</v>
      </c>
      <c r="F71" s="108">
        <f t="shared" ref="F71" si="48">D71*(1+E71)</f>
        <v>2694.2190000000001</v>
      </c>
      <c r="G71" s="39" t="s">
        <v>107</v>
      </c>
      <c r="H71" s="138">
        <f t="shared" si="42"/>
        <v>0.81900000000000006</v>
      </c>
      <c r="I71" s="138">
        <f t="shared" si="43"/>
        <v>2206.5653610000004</v>
      </c>
      <c r="J71" s="138">
        <f t="shared" si="44"/>
        <v>1.2809999999999999</v>
      </c>
      <c r="K71" s="138">
        <f t="shared" si="45"/>
        <v>3451.294539</v>
      </c>
      <c r="L71" s="138">
        <v>71.5</v>
      </c>
      <c r="M71" s="39">
        <f t="shared" si="46"/>
        <v>30.861054000000006</v>
      </c>
      <c r="N71" s="135">
        <v>2.1</v>
      </c>
      <c r="O71" s="107">
        <f t="shared" ref="O71" si="49">N71*F71</f>
        <v>5657.8599000000004</v>
      </c>
      <c r="P71" s="57"/>
      <c r="Q71" s="20"/>
    </row>
    <row r="72" spans="1:17" s="21" customFormat="1" x14ac:dyDescent="0.25">
      <c r="A72" s="37">
        <f>IF(G72&lt;&gt;"",1+MAX($A$12:A71),"")</f>
        <v>41</v>
      </c>
      <c r="B72" s="80"/>
      <c r="C72" s="93" t="s">
        <v>149</v>
      </c>
      <c r="D72" s="99">
        <v>710.61</v>
      </c>
      <c r="E72" s="106">
        <v>0.1</v>
      </c>
      <c r="F72" s="108">
        <f t="shared" ref="F72" si="50">D72*(1+E72)</f>
        <v>781.67100000000005</v>
      </c>
      <c r="G72" s="39" t="s">
        <v>107</v>
      </c>
      <c r="H72" s="138">
        <f t="shared" si="42"/>
        <v>1.7550000000000001</v>
      </c>
      <c r="I72" s="138">
        <f t="shared" si="43"/>
        <v>1371.8326050000003</v>
      </c>
      <c r="J72" s="138">
        <f t="shared" si="44"/>
        <v>2.7450000000000001</v>
      </c>
      <c r="K72" s="138">
        <f t="shared" si="45"/>
        <v>2145.6868950000003</v>
      </c>
      <c r="L72" s="138">
        <v>71.5</v>
      </c>
      <c r="M72" s="39">
        <f t="shared" si="46"/>
        <v>19.186470000000003</v>
      </c>
      <c r="N72" s="135">
        <v>4.5</v>
      </c>
      <c r="O72" s="107">
        <f t="shared" ref="O72" si="51">N72*F72</f>
        <v>3517.5195000000003</v>
      </c>
      <c r="P72" s="57"/>
      <c r="Q72" s="20"/>
    </row>
    <row r="73" spans="1:17" s="21" customFormat="1" x14ac:dyDescent="0.25">
      <c r="A73" s="37" t="str">
        <f>IF(G73&lt;&gt;"",1+MAX($A$12:A72),"")</f>
        <v/>
      </c>
      <c r="B73" s="80"/>
      <c r="C73" s="93"/>
      <c r="D73" s="94"/>
      <c r="E73" s="106"/>
      <c r="F73" s="105"/>
      <c r="G73" s="98"/>
      <c r="H73" s="98"/>
      <c r="I73" s="98"/>
      <c r="J73" s="98"/>
      <c r="K73" s="98"/>
      <c r="L73" s="98"/>
      <c r="M73" s="98"/>
      <c r="N73" s="134"/>
      <c r="O73" s="107"/>
      <c r="P73" s="57"/>
      <c r="Q73" s="20"/>
    </row>
    <row r="74" spans="1:17" s="21" customFormat="1" x14ac:dyDescent="0.2">
      <c r="A74" s="81" t="str">
        <f>IF(G74&lt;&gt;"",1+MAX($A$12:A73),"")</f>
        <v/>
      </c>
      <c r="B74" s="11" t="s">
        <v>49</v>
      </c>
      <c r="C74" s="12" t="s">
        <v>50</v>
      </c>
      <c r="D74" s="13"/>
      <c r="E74" s="51"/>
      <c r="F74" s="51"/>
      <c r="G74" s="51"/>
      <c r="H74" s="51"/>
      <c r="I74" s="51"/>
      <c r="J74" s="51"/>
      <c r="K74" s="51"/>
      <c r="L74" s="51"/>
      <c r="M74" s="51"/>
      <c r="N74" s="131"/>
      <c r="O74" s="51"/>
      <c r="P74" s="52">
        <f>SUM(O75:O92)</f>
        <v>15611.450800000001</v>
      </c>
      <c r="Q74" s="20"/>
    </row>
    <row r="75" spans="1:17" s="21" customFormat="1" x14ac:dyDescent="0.25">
      <c r="A75" s="37" t="str">
        <f>IF(G75&lt;&gt;"",1+MAX($A$12:A74),"")</f>
        <v/>
      </c>
      <c r="B75" s="80"/>
      <c r="C75" s="82"/>
      <c r="D75" s="72"/>
      <c r="E75" s="78"/>
      <c r="F75" s="72"/>
      <c r="G75" s="38"/>
      <c r="H75" s="38"/>
      <c r="I75" s="38"/>
      <c r="J75" s="38"/>
      <c r="K75" s="38"/>
      <c r="L75" s="38"/>
      <c r="M75" s="38"/>
      <c r="N75" s="134"/>
      <c r="O75" s="56"/>
      <c r="P75" s="57"/>
      <c r="Q75" s="20"/>
    </row>
    <row r="76" spans="1:17" s="21" customFormat="1" x14ac:dyDescent="0.25">
      <c r="A76" s="37" t="str">
        <f>IF(G76&lt;&gt;"",1+MAX($A$12:A75),"")</f>
        <v/>
      </c>
      <c r="B76" s="80"/>
      <c r="C76" s="83" t="s">
        <v>132</v>
      </c>
      <c r="D76" s="72"/>
      <c r="E76" s="106"/>
      <c r="F76" s="105"/>
      <c r="G76" s="39"/>
      <c r="H76" s="39"/>
      <c r="I76" s="39"/>
      <c r="J76" s="39"/>
      <c r="K76" s="39"/>
      <c r="L76" s="39"/>
      <c r="M76" s="39"/>
      <c r="N76" s="135"/>
      <c r="O76" s="107"/>
      <c r="P76" s="57"/>
      <c r="Q76" s="20"/>
    </row>
    <row r="77" spans="1:17" s="21" customFormat="1" x14ac:dyDescent="0.25">
      <c r="A77" s="37">
        <f>IF(G77&lt;&gt;"",1+MAX($A$12:A76),"")</f>
        <v>42</v>
      </c>
      <c r="B77" s="80"/>
      <c r="C77" s="93" t="s">
        <v>111</v>
      </c>
      <c r="D77" s="99">
        <v>22.74</v>
      </c>
      <c r="E77" s="106">
        <v>0.1</v>
      </c>
      <c r="F77" s="105">
        <v>25.013999999999999</v>
      </c>
      <c r="G77" s="39" t="s">
        <v>130</v>
      </c>
      <c r="H77" s="138">
        <f t="shared" ref="H77:H88" si="52">0.39*N77</f>
        <v>17.706</v>
      </c>
      <c r="I77" s="138">
        <f t="shared" ref="I77:I88" si="53">H77*F77</f>
        <v>442.89788399999998</v>
      </c>
      <c r="J77" s="138">
        <f t="shared" ref="J77:J88" si="54">0.61*N77</f>
        <v>27.693999999999999</v>
      </c>
      <c r="K77" s="138">
        <f t="shared" ref="K77:K88" si="55">J77*F77</f>
        <v>692.73771599999998</v>
      </c>
      <c r="L77" s="138">
        <v>71.5</v>
      </c>
      <c r="M77" s="39">
        <f t="shared" ref="M77:M88" si="56">I77/L77</f>
        <v>6.1943760000000001</v>
      </c>
      <c r="N77" s="135">
        <v>45.4</v>
      </c>
      <c r="O77" s="107">
        <f t="shared" ref="O77:O88" si="57">N77*F77</f>
        <v>1135.6355999999998</v>
      </c>
      <c r="P77" s="57"/>
      <c r="Q77" s="20"/>
    </row>
    <row r="78" spans="1:17" s="21" customFormat="1" x14ac:dyDescent="0.25">
      <c r="A78" s="37">
        <f>IF(G78&lt;&gt;"",1+MAX($A$12:A77),"")</f>
        <v>43</v>
      </c>
      <c r="B78" s="80"/>
      <c r="C78" s="93" t="s">
        <v>112</v>
      </c>
      <c r="D78" s="99">
        <v>6.68</v>
      </c>
      <c r="E78" s="106">
        <v>0.1</v>
      </c>
      <c r="F78" s="105">
        <v>7.3479999999999999</v>
      </c>
      <c r="G78" s="39" t="s">
        <v>130</v>
      </c>
      <c r="H78" s="138">
        <f t="shared" si="52"/>
        <v>17.471999999999998</v>
      </c>
      <c r="I78" s="138">
        <f t="shared" si="53"/>
        <v>128.38425599999999</v>
      </c>
      <c r="J78" s="138">
        <f t="shared" si="54"/>
        <v>27.327999999999999</v>
      </c>
      <c r="K78" s="138">
        <f t="shared" si="55"/>
        <v>200.80614399999999</v>
      </c>
      <c r="L78" s="138">
        <v>71.5</v>
      </c>
      <c r="M78" s="39">
        <f t="shared" si="56"/>
        <v>1.7955839999999998</v>
      </c>
      <c r="N78" s="135">
        <v>44.8</v>
      </c>
      <c r="O78" s="107">
        <f t="shared" si="57"/>
        <v>329.19039999999995</v>
      </c>
      <c r="P78" s="57"/>
      <c r="Q78" s="20"/>
    </row>
    <row r="79" spans="1:17" s="21" customFormat="1" x14ac:dyDescent="0.25">
      <c r="A79" s="37">
        <f>IF(G79&lt;&gt;"",1+MAX($A$12:A78),"")</f>
        <v>44</v>
      </c>
      <c r="B79" s="80"/>
      <c r="C79" s="93" t="s">
        <v>114</v>
      </c>
      <c r="D79" s="99">
        <v>12.12</v>
      </c>
      <c r="E79" s="106">
        <v>0.1</v>
      </c>
      <c r="F79" s="105">
        <v>13.332000000000001</v>
      </c>
      <c r="G79" s="39" t="s">
        <v>130</v>
      </c>
      <c r="H79" s="138">
        <f t="shared" si="52"/>
        <v>18.914999999999999</v>
      </c>
      <c r="I79" s="138">
        <f t="shared" si="53"/>
        <v>252.17478</v>
      </c>
      <c r="J79" s="138">
        <f t="shared" si="54"/>
        <v>29.585000000000001</v>
      </c>
      <c r="K79" s="138">
        <f t="shared" si="55"/>
        <v>394.42722000000003</v>
      </c>
      <c r="L79" s="138">
        <v>71.5</v>
      </c>
      <c r="M79" s="39">
        <f t="shared" si="56"/>
        <v>3.5269200000000001</v>
      </c>
      <c r="N79" s="135">
        <v>48.5</v>
      </c>
      <c r="O79" s="107">
        <f t="shared" si="57"/>
        <v>646.60200000000009</v>
      </c>
      <c r="P79" s="57"/>
      <c r="Q79" s="20"/>
    </row>
    <row r="80" spans="1:17" s="21" customFormat="1" x14ac:dyDescent="0.25">
      <c r="A80" s="37">
        <f>IF(G80&lt;&gt;"",1+MAX($A$12:A79),"")</f>
        <v>45</v>
      </c>
      <c r="B80" s="80"/>
      <c r="C80" s="93" t="s">
        <v>114</v>
      </c>
      <c r="D80" s="99">
        <v>19.13</v>
      </c>
      <c r="E80" s="106">
        <v>0.1</v>
      </c>
      <c r="F80" s="105">
        <v>21.042999999999999</v>
      </c>
      <c r="G80" s="39" t="s">
        <v>130</v>
      </c>
      <c r="H80" s="138">
        <f t="shared" si="52"/>
        <v>16.185000000000002</v>
      </c>
      <c r="I80" s="138">
        <f t="shared" si="53"/>
        <v>340.58095500000002</v>
      </c>
      <c r="J80" s="138">
        <f t="shared" si="54"/>
        <v>25.314999999999998</v>
      </c>
      <c r="K80" s="138">
        <f t="shared" si="55"/>
        <v>532.70354499999996</v>
      </c>
      <c r="L80" s="138">
        <v>71.5</v>
      </c>
      <c r="M80" s="39">
        <f t="shared" si="56"/>
        <v>4.7633700000000001</v>
      </c>
      <c r="N80" s="135">
        <v>41.5</v>
      </c>
      <c r="O80" s="107">
        <f t="shared" si="57"/>
        <v>873.28449999999998</v>
      </c>
      <c r="P80" s="57"/>
      <c r="Q80" s="20"/>
    </row>
    <row r="81" spans="1:17" s="21" customFormat="1" x14ac:dyDescent="0.25">
      <c r="A81" s="37">
        <f>IF(G81&lt;&gt;"",1+MAX($A$12:A80),"")</f>
        <v>46</v>
      </c>
      <c r="B81" s="80"/>
      <c r="C81" s="93" t="s">
        <v>115</v>
      </c>
      <c r="D81" s="99">
        <v>19.79</v>
      </c>
      <c r="E81" s="106">
        <v>0.1</v>
      </c>
      <c r="F81" s="105">
        <v>21.769000000000002</v>
      </c>
      <c r="G81" s="39" t="s">
        <v>130</v>
      </c>
      <c r="H81" s="138">
        <f t="shared" si="52"/>
        <v>20.085000000000001</v>
      </c>
      <c r="I81" s="138">
        <f t="shared" si="53"/>
        <v>437.23036500000006</v>
      </c>
      <c r="J81" s="138">
        <f t="shared" si="54"/>
        <v>31.414999999999999</v>
      </c>
      <c r="K81" s="138">
        <f t="shared" si="55"/>
        <v>683.87313500000005</v>
      </c>
      <c r="L81" s="138">
        <v>71.5</v>
      </c>
      <c r="M81" s="39">
        <f t="shared" si="56"/>
        <v>6.1151100000000005</v>
      </c>
      <c r="N81" s="135">
        <v>51.5</v>
      </c>
      <c r="O81" s="107">
        <f t="shared" si="57"/>
        <v>1121.1035000000002</v>
      </c>
      <c r="P81" s="57"/>
      <c r="Q81" s="20"/>
    </row>
    <row r="82" spans="1:17" s="21" customFormat="1" x14ac:dyDescent="0.25">
      <c r="A82" s="37">
        <f>IF(G82&lt;&gt;"",1+MAX($A$12:A81),"")</f>
        <v>47</v>
      </c>
      <c r="B82" s="80"/>
      <c r="C82" s="93" t="s">
        <v>116</v>
      </c>
      <c r="D82" s="99">
        <v>38.799999999999997</v>
      </c>
      <c r="E82" s="106">
        <v>0.1</v>
      </c>
      <c r="F82" s="105">
        <v>42.68</v>
      </c>
      <c r="G82" s="39" t="s">
        <v>130</v>
      </c>
      <c r="H82" s="138">
        <f t="shared" si="52"/>
        <v>16.185000000000002</v>
      </c>
      <c r="I82" s="138">
        <f t="shared" si="53"/>
        <v>690.77580000000012</v>
      </c>
      <c r="J82" s="138">
        <f t="shared" si="54"/>
        <v>25.314999999999998</v>
      </c>
      <c r="K82" s="138">
        <f t="shared" si="55"/>
        <v>1080.4441999999999</v>
      </c>
      <c r="L82" s="138">
        <v>71.5</v>
      </c>
      <c r="M82" s="39">
        <f t="shared" si="56"/>
        <v>9.6612000000000009</v>
      </c>
      <c r="N82" s="135">
        <v>41.5</v>
      </c>
      <c r="O82" s="107">
        <f t="shared" si="57"/>
        <v>1771.22</v>
      </c>
      <c r="P82" s="57"/>
      <c r="Q82" s="20"/>
    </row>
    <row r="83" spans="1:17" s="21" customFormat="1" x14ac:dyDescent="0.25">
      <c r="A83" s="37">
        <f>IF(G83&lt;&gt;"",1+MAX($A$12:A82),"")</f>
        <v>48</v>
      </c>
      <c r="B83" s="80"/>
      <c r="C83" s="93" t="s">
        <v>118</v>
      </c>
      <c r="D83" s="99">
        <v>19.75</v>
      </c>
      <c r="E83" s="106">
        <v>0.1</v>
      </c>
      <c r="F83" s="105">
        <v>21.725000000000001</v>
      </c>
      <c r="G83" s="39" t="s">
        <v>130</v>
      </c>
      <c r="H83" s="138">
        <f t="shared" si="52"/>
        <v>16.574999999999999</v>
      </c>
      <c r="I83" s="138">
        <f t="shared" si="53"/>
        <v>360.09187500000002</v>
      </c>
      <c r="J83" s="138">
        <f t="shared" si="54"/>
        <v>25.925000000000001</v>
      </c>
      <c r="K83" s="138">
        <f t="shared" si="55"/>
        <v>563.22062500000004</v>
      </c>
      <c r="L83" s="138">
        <v>71.5</v>
      </c>
      <c r="M83" s="39">
        <f t="shared" si="56"/>
        <v>5.0362499999999999</v>
      </c>
      <c r="N83" s="135">
        <v>42.5</v>
      </c>
      <c r="O83" s="107">
        <f t="shared" si="57"/>
        <v>923.31250000000011</v>
      </c>
      <c r="P83" s="57"/>
      <c r="Q83" s="20"/>
    </row>
    <row r="84" spans="1:17" s="21" customFormat="1" x14ac:dyDescent="0.25">
      <c r="A84" s="37">
        <f>IF(G84&lt;&gt;"",1+MAX($A$12:A83),"")</f>
        <v>49</v>
      </c>
      <c r="B84" s="80"/>
      <c r="C84" s="93" t="s">
        <v>123</v>
      </c>
      <c r="D84" s="99">
        <v>23.16</v>
      </c>
      <c r="E84" s="106">
        <v>0.1</v>
      </c>
      <c r="F84" s="105">
        <v>25.476000000000003</v>
      </c>
      <c r="G84" s="39" t="s">
        <v>130</v>
      </c>
      <c r="H84" s="138">
        <f t="shared" si="52"/>
        <v>17.55</v>
      </c>
      <c r="I84" s="138">
        <f t="shared" si="53"/>
        <v>447.10380000000009</v>
      </c>
      <c r="J84" s="138">
        <f t="shared" si="54"/>
        <v>27.45</v>
      </c>
      <c r="K84" s="138">
        <f t="shared" si="55"/>
        <v>699.31620000000009</v>
      </c>
      <c r="L84" s="138">
        <v>71.5</v>
      </c>
      <c r="M84" s="39">
        <f t="shared" si="56"/>
        <v>6.2532000000000014</v>
      </c>
      <c r="N84" s="135">
        <v>45</v>
      </c>
      <c r="O84" s="107">
        <f t="shared" si="57"/>
        <v>1146.42</v>
      </c>
      <c r="P84" s="57"/>
      <c r="Q84" s="20"/>
    </row>
    <row r="85" spans="1:17" s="21" customFormat="1" x14ac:dyDescent="0.25">
      <c r="A85" s="37">
        <f>IF(G85&lt;&gt;"",1+MAX($A$12:A84),"")</f>
        <v>50</v>
      </c>
      <c r="B85" s="80"/>
      <c r="C85" s="93" t="s">
        <v>123</v>
      </c>
      <c r="D85" s="99">
        <v>23.16</v>
      </c>
      <c r="E85" s="106">
        <v>0.1</v>
      </c>
      <c r="F85" s="105">
        <v>25.476000000000003</v>
      </c>
      <c r="G85" s="39" t="s">
        <v>130</v>
      </c>
      <c r="H85" s="138">
        <f t="shared" si="52"/>
        <v>17.55</v>
      </c>
      <c r="I85" s="138">
        <f t="shared" si="53"/>
        <v>447.10380000000009</v>
      </c>
      <c r="J85" s="138">
        <f t="shared" si="54"/>
        <v>27.45</v>
      </c>
      <c r="K85" s="138">
        <f t="shared" si="55"/>
        <v>699.31620000000009</v>
      </c>
      <c r="L85" s="138">
        <v>71.5</v>
      </c>
      <c r="M85" s="39">
        <f t="shared" si="56"/>
        <v>6.2532000000000014</v>
      </c>
      <c r="N85" s="135">
        <v>45</v>
      </c>
      <c r="O85" s="107">
        <f t="shared" si="57"/>
        <v>1146.42</v>
      </c>
      <c r="P85" s="57"/>
      <c r="Q85" s="20"/>
    </row>
    <row r="86" spans="1:17" s="21" customFormat="1" x14ac:dyDescent="0.25">
      <c r="A86" s="37">
        <f>IF(G86&lt;&gt;"",1+MAX($A$12:A85),"")</f>
        <v>51</v>
      </c>
      <c r="B86" s="80"/>
      <c r="C86" s="93" t="s">
        <v>123</v>
      </c>
      <c r="D86" s="99">
        <v>22.91</v>
      </c>
      <c r="E86" s="106">
        <v>0.1</v>
      </c>
      <c r="F86" s="105">
        <v>25.201000000000001</v>
      </c>
      <c r="G86" s="39" t="s">
        <v>130</v>
      </c>
      <c r="H86" s="138">
        <f t="shared" si="52"/>
        <v>17.55</v>
      </c>
      <c r="I86" s="138">
        <f t="shared" si="53"/>
        <v>442.27755000000002</v>
      </c>
      <c r="J86" s="138">
        <f t="shared" si="54"/>
        <v>27.45</v>
      </c>
      <c r="K86" s="138">
        <f t="shared" si="55"/>
        <v>691.76744999999994</v>
      </c>
      <c r="L86" s="138">
        <v>71.5</v>
      </c>
      <c r="M86" s="39">
        <f t="shared" si="56"/>
        <v>6.1857000000000006</v>
      </c>
      <c r="N86" s="135">
        <v>45</v>
      </c>
      <c r="O86" s="107">
        <f t="shared" si="57"/>
        <v>1134.0450000000001</v>
      </c>
      <c r="P86" s="110"/>
      <c r="Q86" s="20"/>
    </row>
    <row r="87" spans="1:17" s="21" customFormat="1" x14ac:dyDescent="0.25">
      <c r="A87" s="37">
        <f>IF(G87&lt;&gt;"",1+MAX($A$12:A86),"")</f>
        <v>52</v>
      </c>
      <c r="B87" s="80"/>
      <c r="C87" s="93" t="s">
        <v>125</v>
      </c>
      <c r="D87" s="99">
        <v>45.01</v>
      </c>
      <c r="E87" s="106">
        <v>0.1</v>
      </c>
      <c r="F87" s="105">
        <v>49.511000000000003</v>
      </c>
      <c r="G87" s="39" t="s">
        <v>130</v>
      </c>
      <c r="H87" s="138">
        <f t="shared" si="52"/>
        <v>17.55</v>
      </c>
      <c r="I87" s="138">
        <f t="shared" si="53"/>
        <v>868.91805000000011</v>
      </c>
      <c r="J87" s="138">
        <f t="shared" si="54"/>
        <v>27.45</v>
      </c>
      <c r="K87" s="138">
        <f t="shared" si="55"/>
        <v>1359.0769500000001</v>
      </c>
      <c r="L87" s="138">
        <v>71.5</v>
      </c>
      <c r="M87" s="39">
        <f t="shared" si="56"/>
        <v>12.152700000000001</v>
      </c>
      <c r="N87" s="135">
        <v>45</v>
      </c>
      <c r="O87" s="107">
        <f t="shared" si="57"/>
        <v>2227.9950000000003</v>
      </c>
      <c r="P87" s="110"/>
      <c r="Q87" s="20"/>
    </row>
    <row r="88" spans="1:17" s="21" customFormat="1" x14ac:dyDescent="0.25">
      <c r="A88" s="37">
        <f>IF(G88&lt;&gt;"",1+MAX($A$12:A87),"")</f>
        <v>53</v>
      </c>
      <c r="B88" s="80"/>
      <c r="C88" s="93" t="s">
        <v>127</v>
      </c>
      <c r="D88" s="99">
        <v>27.51</v>
      </c>
      <c r="E88" s="106">
        <v>0.1</v>
      </c>
      <c r="F88" s="105">
        <v>30.261000000000003</v>
      </c>
      <c r="G88" s="39" t="s">
        <v>130</v>
      </c>
      <c r="H88" s="138">
        <f t="shared" si="52"/>
        <v>19.305</v>
      </c>
      <c r="I88" s="138">
        <f t="shared" si="53"/>
        <v>584.18860500000005</v>
      </c>
      <c r="J88" s="138">
        <f t="shared" si="54"/>
        <v>30.195</v>
      </c>
      <c r="K88" s="138">
        <f t="shared" si="55"/>
        <v>913.73089500000015</v>
      </c>
      <c r="L88" s="138">
        <v>71.5</v>
      </c>
      <c r="M88" s="39">
        <f t="shared" si="56"/>
        <v>8.1704699999999999</v>
      </c>
      <c r="N88" s="135">
        <v>49.5</v>
      </c>
      <c r="O88" s="107">
        <f t="shared" si="57"/>
        <v>1497.9195000000002</v>
      </c>
      <c r="P88" s="57"/>
      <c r="Q88" s="20"/>
    </row>
    <row r="89" spans="1:17" s="21" customFormat="1" x14ac:dyDescent="0.25">
      <c r="A89" s="37" t="str">
        <f>IF(G89&lt;&gt;"",1+MAX($A$12:A88),"")</f>
        <v/>
      </c>
      <c r="B89" s="80"/>
      <c r="C89" s="93"/>
      <c r="D89" s="99"/>
      <c r="E89" s="106"/>
      <c r="F89" s="105"/>
      <c r="G89" s="39"/>
      <c r="H89" s="39"/>
      <c r="I89" s="39"/>
      <c r="J89" s="39"/>
      <c r="K89" s="39"/>
      <c r="L89" s="39"/>
      <c r="M89" s="39"/>
      <c r="N89" s="135"/>
      <c r="O89" s="107"/>
      <c r="P89" s="57"/>
      <c r="Q89" s="20"/>
    </row>
    <row r="90" spans="1:17" s="21" customFormat="1" x14ac:dyDescent="0.25">
      <c r="A90" s="37" t="str">
        <f>IF(G90&lt;&gt;"",1+MAX($A$12:A89),"")</f>
        <v/>
      </c>
      <c r="B90" s="80"/>
      <c r="C90" s="97" t="s">
        <v>138</v>
      </c>
      <c r="D90" s="99"/>
      <c r="E90" s="106"/>
      <c r="F90" s="105"/>
      <c r="G90" s="39"/>
      <c r="H90" s="39"/>
      <c r="I90" s="39"/>
      <c r="J90" s="39"/>
      <c r="K90" s="39"/>
      <c r="L90" s="39"/>
      <c r="M90" s="39"/>
      <c r="N90" s="135"/>
      <c r="O90" s="107"/>
      <c r="P90" s="57"/>
      <c r="Q90" s="20"/>
    </row>
    <row r="91" spans="1:17" s="21" customFormat="1" x14ac:dyDescent="0.25">
      <c r="A91" s="37">
        <f>IF(G91&lt;&gt;"",1+MAX($A$12:A90),"")</f>
        <v>54</v>
      </c>
      <c r="B91" s="80"/>
      <c r="C91" s="93" t="s">
        <v>137</v>
      </c>
      <c r="D91" s="99">
        <f>8*9</f>
        <v>72</v>
      </c>
      <c r="E91" s="106">
        <v>0.1</v>
      </c>
      <c r="F91" s="105">
        <v>30.261000000000003</v>
      </c>
      <c r="G91" s="39" t="s">
        <v>130</v>
      </c>
      <c r="H91" s="138">
        <f t="shared" ref="H91" si="58">0.39*N91</f>
        <v>21.372</v>
      </c>
      <c r="I91" s="138">
        <f t="shared" ref="I91" si="59">H91*F91</f>
        <v>646.73809200000005</v>
      </c>
      <c r="J91" s="138">
        <f t="shared" ref="J91" si="60">0.61*N91</f>
        <v>33.427999999999997</v>
      </c>
      <c r="K91" s="138">
        <f t="shared" ref="K91" si="61">J91*F91</f>
        <v>1011.564708</v>
      </c>
      <c r="L91" s="138">
        <v>71.5</v>
      </c>
      <c r="M91" s="39">
        <f t="shared" ref="M91" si="62">I91/L91</f>
        <v>9.0452880000000011</v>
      </c>
      <c r="N91" s="135">
        <v>54.8</v>
      </c>
      <c r="O91" s="107">
        <f t="shared" ref="O91" si="63">N91*F91</f>
        <v>1658.3028000000002</v>
      </c>
      <c r="P91" s="57"/>
      <c r="Q91" s="20"/>
    </row>
    <row r="92" spans="1:17" s="21" customFormat="1" x14ac:dyDescent="0.25">
      <c r="A92" s="37" t="str">
        <f>IF(G92&lt;&gt;"",1+MAX($A$12:A91),"")</f>
        <v/>
      </c>
      <c r="B92" s="80"/>
      <c r="C92" s="82"/>
      <c r="D92" s="72"/>
      <c r="E92" s="78"/>
      <c r="F92" s="72"/>
      <c r="G92" s="38"/>
      <c r="H92" s="38"/>
      <c r="I92" s="38"/>
      <c r="J92" s="38"/>
      <c r="K92" s="38"/>
      <c r="L92" s="38"/>
      <c r="M92" s="38"/>
      <c r="N92" s="134"/>
      <c r="O92" s="56"/>
      <c r="P92" s="57"/>
      <c r="Q92" s="20"/>
    </row>
    <row r="93" spans="1:17" s="21" customFormat="1" x14ac:dyDescent="0.2">
      <c r="A93" s="81" t="str">
        <f>IF(G93&lt;&gt;"",1+MAX($A$12:A92),"")</f>
        <v/>
      </c>
      <c r="B93" s="11" t="s">
        <v>51</v>
      </c>
      <c r="C93" s="12" t="s">
        <v>52</v>
      </c>
      <c r="D93" s="13"/>
      <c r="E93" s="51"/>
      <c r="F93" s="51"/>
      <c r="G93" s="51"/>
      <c r="H93" s="51"/>
      <c r="I93" s="51"/>
      <c r="J93" s="51"/>
      <c r="K93" s="51"/>
      <c r="L93" s="51"/>
      <c r="M93" s="51"/>
      <c r="N93" s="131"/>
      <c r="O93" s="51"/>
      <c r="P93" s="52">
        <f>SUM(O94:O162)</f>
        <v>335282.14842100005</v>
      </c>
      <c r="Q93" s="20"/>
    </row>
    <row r="94" spans="1:17" s="21" customFormat="1" x14ac:dyDescent="0.25">
      <c r="A94" s="37" t="str">
        <f>IF(G94&lt;&gt;"",1+MAX($A$12:A93),"")</f>
        <v/>
      </c>
      <c r="B94" s="80"/>
      <c r="C94" s="82"/>
      <c r="D94" s="72"/>
      <c r="E94" s="78"/>
      <c r="F94" s="72"/>
      <c r="G94" s="38"/>
      <c r="H94" s="38"/>
      <c r="I94" s="38"/>
      <c r="J94" s="38"/>
      <c r="K94" s="38"/>
      <c r="L94" s="38"/>
      <c r="M94" s="38"/>
      <c r="N94" s="134"/>
      <c r="O94" s="56"/>
      <c r="P94" s="57"/>
      <c r="Q94" s="20"/>
    </row>
    <row r="95" spans="1:17" s="21" customFormat="1" x14ac:dyDescent="0.25">
      <c r="A95" s="37" t="str">
        <f>IF(G95&lt;&gt;"",1+MAX($A$12:A94),"")</f>
        <v/>
      </c>
      <c r="B95" s="80"/>
      <c r="C95" s="83" t="s">
        <v>108</v>
      </c>
      <c r="D95" s="72"/>
      <c r="E95" s="106"/>
      <c r="F95" s="105"/>
      <c r="G95" s="39"/>
      <c r="H95" s="39"/>
      <c r="I95" s="39"/>
      <c r="J95" s="39"/>
      <c r="K95" s="39"/>
      <c r="L95" s="39"/>
      <c r="M95" s="39"/>
      <c r="N95" s="135"/>
      <c r="O95" s="107"/>
      <c r="P95" s="57"/>
      <c r="Q95" s="20"/>
    </row>
    <row r="96" spans="1:17" s="21" customFormat="1" x14ac:dyDescent="0.25">
      <c r="A96" s="37">
        <f>IF(G96&lt;&gt;"",1+MAX($A$12:A95),"")</f>
        <v>55</v>
      </c>
      <c r="B96" s="80"/>
      <c r="C96" s="93" t="s">
        <v>109</v>
      </c>
      <c r="D96" s="99">
        <v>116.52</v>
      </c>
      <c r="E96" s="106">
        <v>0.1</v>
      </c>
      <c r="F96" s="105">
        <f t="shared" ref="F96:F108" si="64">D96*(1+E96)</f>
        <v>128.172</v>
      </c>
      <c r="G96" s="39" t="s">
        <v>130</v>
      </c>
      <c r="H96" s="138">
        <f t="shared" ref="H96:H108" si="65">0.39*N96</f>
        <v>17.706</v>
      </c>
      <c r="I96" s="138">
        <f t="shared" ref="I96:I108" si="66">H96*F96</f>
        <v>2269.4134319999998</v>
      </c>
      <c r="J96" s="138">
        <f t="shared" ref="J96:J108" si="67">0.61*N96</f>
        <v>27.693999999999999</v>
      </c>
      <c r="K96" s="138">
        <f t="shared" ref="K96:K108" si="68">J96*F96</f>
        <v>3549.5953679999998</v>
      </c>
      <c r="L96" s="138">
        <v>71.5</v>
      </c>
      <c r="M96" s="39">
        <f t="shared" ref="M96:M108" si="69">I96/L96</f>
        <v>31.740047999999998</v>
      </c>
      <c r="N96" s="135">
        <v>45.4</v>
      </c>
      <c r="O96" s="107">
        <f t="shared" ref="O96:O108" si="70">N96*F96</f>
        <v>5819.0087999999996</v>
      </c>
      <c r="P96" s="57"/>
      <c r="Q96" s="20"/>
    </row>
    <row r="97" spans="1:17" s="21" customFormat="1" x14ac:dyDescent="0.25">
      <c r="A97" s="37">
        <f>IF(G97&lt;&gt;"",1+MAX($A$12:A96),"")</f>
        <v>56</v>
      </c>
      <c r="B97" s="80"/>
      <c r="C97" s="93" t="s">
        <v>110</v>
      </c>
      <c r="D97" s="99">
        <v>69.680000000000007</v>
      </c>
      <c r="E97" s="106">
        <v>0.1</v>
      </c>
      <c r="F97" s="105">
        <f t="shared" si="64"/>
        <v>76.64800000000001</v>
      </c>
      <c r="G97" s="39" t="s">
        <v>130</v>
      </c>
      <c r="H97" s="138">
        <f t="shared" si="65"/>
        <v>12.285</v>
      </c>
      <c r="I97" s="138">
        <f t="shared" si="66"/>
        <v>941.62068000000011</v>
      </c>
      <c r="J97" s="138">
        <f t="shared" si="67"/>
        <v>19.215</v>
      </c>
      <c r="K97" s="138">
        <f t="shared" si="68"/>
        <v>1472.7913200000003</v>
      </c>
      <c r="L97" s="138">
        <v>71.5</v>
      </c>
      <c r="M97" s="39">
        <f t="shared" si="69"/>
        <v>13.169520000000002</v>
      </c>
      <c r="N97" s="135">
        <v>31.5</v>
      </c>
      <c r="O97" s="107">
        <f t="shared" si="70"/>
        <v>2414.4120000000003</v>
      </c>
      <c r="P97" s="57"/>
      <c r="Q97" s="20"/>
    </row>
    <row r="98" spans="1:17" s="21" customFormat="1" x14ac:dyDescent="0.25">
      <c r="A98" s="37">
        <f>IF(G98&lt;&gt;"",1+MAX($A$12:A97),"")</f>
        <v>57</v>
      </c>
      <c r="B98" s="80"/>
      <c r="C98" s="93" t="s">
        <v>113</v>
      </c>
      <c r="D98" s="99">
        <v>41.8</v>
      </c>
      <c r="E98" s="106">
        <v>0.1</v>
      </c>
      <c r="F98" s="105">
        <f t="shared" si="64"/>
        <v>45.980000000000004</v>
      </c>
      <c r="G98" s="39" t="s">
        <v>130</v>
      </c>
      <c r="H98" s="138">
        <f t="shared" si="65"/>
        <v>16.574999999999999</v>
      </c>
      <c r="I98" s="138">
        <f t="shared" si="66"/>
        <v>762.11850000000004</v>
      </c>
      <c r="J98" s="138">
        <f t="shared" si="67"/>
        <v>25.925000000000001</v>
      </c>
      <c r="K98" s="138">
        <f t="shared" si="68"/>
        <v>1192.0315000000001</v>
      </c>
      <c r="L98" s="138">
        <v>71.5</v>
      </c>
      <c r="M98" s="39">
        <f t="shared" si="69"/>
        <v>10.659000000000001</v>
      </c>
      <c r="N98" s="135">
        <v>42.5</v>
      </c>
      <c r="O98" s="107">
        <f t="shared" si="70"/>
        <v>1954.15</v>
      </c>
      <c r="P98" s="57"/>
      <c r="Q98" s="20"/>
    </row>
    <row r="99" spans="1:17" s="21" customFormat="1" x14ac:dyDescent="0.25">
      <c r="A99" s="37">
        <f>IF(G99&lt;&gt;"",1+MAX($A$12:A98),"")</f>
        <v>58</v>
      </c>
      <c r="B99" s="80"/>
      <c r="C99" s="93" t="s">
        <v>117</v>
      </c>
      <c r="D99" s="99">
        <v>54.05</v>
      </c>
      <c r="E99" s="106">
        <v>0.1</v>
      </c>
      <c r="F99" s="105">
        <f t="shared" si="64"/>
        <v>59.454999999999998</v>
      </c>
      <c r="G99" s="39" t="s">
        <v>130</v>
      </c>
      <c r="H99" s="138">
        <f t="shared" si="65"/>
        <v>11.115</v>
      </c>
      <c r="I99" s="138">
        <f t="shared" si="66"/>
        <v>660.84232499999996</v>
      </c>
      <c r="J99" s="138">
        <f t="shared" si="67"/>
        <v>17.384999999999998</v>
      </c>
      <c r="K99" s="138">
        <f t="shared" si="68"/>
        <v>1033.6251749999999</v>
      </c>
      <c r="L99" s="138">
        <v>71.5</v>
      </c>
      <c r="M99" s="39">
        <f t="shared" si="69"/>
        <v>9.2425499999999996</v>
      </c>
      <c r="N99" s="135">
        <v>28.5</v>
      </c>
      <c r="O99" s="107">
        <f t="shared" si="70"/>
        <v>1694.4675</v>
      </c>
      <c r="P99" s="57"/>
      <c r="Q99" s="20"/>
    </row>
    <row r="100" spans="1:17" s="21" customFormat="1" x14ac:dyDescent="0.25">
      <c r="A100" s="37">
        <f>IF(G100&lt;&gt;"",1+MAX($A$12:A99),"")</f>
        <v>59</v>
      </c>
      <c r="B100" s="80"/>
      <c r="C100" s="93" t="s">
        <v>119</v>
      </c>
      <c r="D100" s="99">
        <v>93.57</v>
      </c>
      <c r="E100" s="106">
        <v>0.1</v>
      </c>
      <c r="F100" s="105">
        <f t="shared" si="64"/>
        <v>102.92700000000001</v>
      </c>
      <c r="G100" s="39" t="s">
        <v>130</v>
      </c>
      <c r="H100" s="138">
        <f t="shared" si="65"/>
        <v>12.285</v>
      </c>
      <c r="I100" s="138">
        <f t="shared" si="66"/>
        <v>1264.4581950000002</v>
      </c>
      <c r="J100" s="138">
        <f t="shared" si="67"/>
        <v>19.215</v>
      </c>
      <c r="K100" s="138">
        <f t="shared" si="68"/>
        <v>1977.7423050000002</v>
      </c>
      <c r="L100" s="138">
        <v>71.5</v>
      </c>
      <c r="M100" s="39">
        <f t="shared" si="69"/>
        <v>17.684730000000002</v>
      </c>
      <c r="N100" s="135">
        <v>31.5</v>
      </c>
      <c r="O100" s="107">
        <f t="shared" si="70"/>
        <v>3242.2005000000004</v>
      </c>
      <c r="P100" s="57"/>
      <c r="Q100" s="20"/>
    </row>
    <row r="101" spans="1:17" s="21" customFormat="1" x14ac:dyDescent="0.25">
      <c r="A101" s="37">
        <f>IF(G101&lt;&gt;"",1+MAX($A$12:A100),"")</f>
        <v>60</v>
      </c>
      <c r="B101" s="80"/>
      <c r="C101" s="93" t="s">
        <v>131</v>
      </c>
      <c r="D101" s="99">
        <v>41.67</v>
      </c>
      <c r="E101" s="106">
        <v>0.1</v>
      </c>
      <c r="F101" s="105">
        <f t="shared" si="64"/>
        <v>45.837000000000003</v>
      </c>
      <c r="G101" s="39" t="s">
        <v>130</v>
      </c>
      <c r="H101" s="138">
        <f t="shared" si="65"/>
        <v>5.6550000000000002</v>
      </c>
      <c r="I101" s="138">
        <f t="shared" si="66"/>
        <v>259.208235</v>
      </c>
      <c r="J101" s="138">
        <f t="shared" si="67"/>
        <v>8.8450000000000006</v>
      </c>
      <c r="K101" s="138">
        <f t="shared" si="68"/>
        <v>405.42826500000007</v>
      </c>
      <c r="L101" s="138">
        <v>71.5</v>
      </c>
      <c r="M101" s="39">
        <f t="shared" si="69"/>
        <v>3.6252900000000001</v>
      </c>
      <c r="N101" s="135">
        <v>14.5</v>
      </c>
      <c r="O101" s="107">
        <f t="shared" si="70"/>
        <v>664.63650000000007</v>
      </c>
      <c r="P101" s="57"/>
      <c r="Q101" s="20"/>
    </row>
    <row r="102" spans="1:17" s="21" customFormat="1" x14ac:dyDescent="0.25">
      <c r="A102" s="37">
        <f>IF(G102&lt;&gt;"",1+MAX($A$12:A101),"")</f>
        <v>61</v>
      </c>
      <c r="B102" s="80"/>
      <c r="C102" s="93" t="s">
        <v>120</v>
      </c>
      <c r="D102" s="99">
        <v>49.69</v>
      </c>
      <c r="E102" s="106">
        <v>0.1</v>
      </c>
      <c r="F102" s="105">
        <f t="shared" si="64"/>
        <v>54.658999999999999</v>
      </c>
      <c r="G102" s="39" t="s">
        <v>130</v>
      </c>
      <c r="H102" s="138">
        <f t="shared" si="65"/>
        <v>8.3849999999999998</v>
      </c>
      <c r="I102" s="138">
        <f t="shared" si="66"/>
        <v>458.31571499999995</v>
      </c>
      <c r="J102" s="138">
        <f t="shared" si="67"/>
        <v>13.115</v>
      </c>
      <c r="K102" s="138">
        <f t="shared" si="68"/>
        <v>716.85278500000004</v>
      </c>
      <c r="L102" s="138">
        <v>71.5</v>
      </c>
      <c r="M102" s="39">
        <f t="shared" si="69"/>
        <v>6.4100099999999998</v>
      </c>
      <c r="N102" s="135">
        <v>21.5</v>
      </c>
      <c r="O102" s="107">
        <f t="shared" si="70"/>
        <v>1175.1685</v>
      </c>
      <c r="P102" s="57"/>
      <c r="Q102" s="20"/>
    </row>
    <row r="103" spans="1:17" s="21" customFormat="1" x14ac:dyDescent="0.25">
      <c r="A103" s="37">
        <f>IF(G103&lt;&gt;"",1+MAX($A$12:A102),"")</f>
        <v>62</v>
      </c>
      <c r="B103" s="80"/>
      <c r="C103" s="93" t="s">
        <v>121</v>
      </c>
      <c r="D103" s="99">
        <v>85.32</v>
      </c>
      <c r="E103" s="106">
        <v>0.1</v>
      </c>
      <c r="F103" s="105">
        <f t="shared" si="64"/>
        <v>93.852000000000004</v>
      </c>
      <c r="G103" s="39" t="s">
        <v>130</v>
      </c>
      <c r="H103" s="138">
        <f t="shared" si="65"/>
        <v>8.3849999999999998</v>
      </c>
      <c r="I103" s="138">
        <f t="shared" si="66"/>
        <v>786.94902000000002</v>
      </c>
      <c r="J103" s="138">
        <f t="shared" si="67"/>
        <v>13.115</v>
      </c>
      <c r="K103" s="138">
        <f t="shared" si="68"/>
        <v>1230.86898</v>
      </c>
      <c r="L103" s="138">
        <v>71.5</v>
      </c>
      <c r="M103" s="39">
        <f t="shared" si="69"/>
        <v>11.00628</v>
      </c>
      <c r="N103" s="135">
        <v>21.5</v>
      </c>
      <c r="O103" s="107">
        <f t="shared" si="70"/>
        <v>2017.818</v>
      </c>
      <c r="P103" s="57"/>
      <c r="Q103" s="20"/>
    </row>
    <row r="104" spans="1:17" s="21" customFormat="1" x14ac:dyDescent="0.25">
      <c r="A104" s="37">
        <f>IF(G104&lt;&gt;"",1+MAX($A$12:A103),"")</f>
        <v>63</v>
      </c>
      <c r="B104" s="80"/>
      <c r="C104" s="93" t="s">
        <v>122</v>
      </c>
      <c r="D104" s="99">
        <v>24.8</v>
      </c>
      <c r="E104" s="106">
        <v>0.1</v>
      </c>
      <c r="F104" s="105">
        <f t="shared" si="64"/>
        <v>27.280000000000005</v>
      </c>
      <c r="G104" s="39" t="s">
        <v>130</v>
      </c>
      <c r="H104" s="138">
        <f t="shared" si="65"/>
        <v>11.076000000000001</v>
      </c>
      <c r="I104" s="138">
        <f t="shared" si="66"/>
        <v>302.15328000000005</v>
      </c>
      <c r="J104" s="138">
        <f t="shared" si="67"/>
        <v>17.323999999999998</v>
      </c>
      <c r="K104" s="138">
        <f t="shared" si="68"/>
        <v>472.59872000000001</v>
      </c>
      <c r="L104" s="138">
        <v>71.5</v>
      </c>
      <c r="M104" s="39">
        <f t="shared" si="69"/>
        <v>4.2259200000000003</v>
      </c>
      <c r="N104" s="135">
        <v>28.4</v>
      </c>
      <c r="O104" s="107">
        <f t="shared" si="70"/>
        <v>774.75200000000007</v>
      </c>
      <c r="P104" s="57"/>
      <c r="Q104" s="20"/>
    </row>
    <row r="105" spans="1:17" s="21" customFormat="1" x14ac:dyDescent="0.25">
      <c r="A105" s="37">
        <f>IF(G105&lt;&gt;"",1+MAX($A$12:A104),"")</f>
        <v>64</v>
      </c>
      <c r="B105" s="80"/>
      <c r="C105" s="93" t="s">
        <v>124</v>
      </c>
      <c r="D105" s="99">
        <v>6.95</v>
      </c>
      <c r="E105" s="106">
        <v>0.1</v>
      </c>
      <c r="F105" s="105">
        <f t="shared" si="64"/>
        <v>7.6450000000000005</v>
      </c>
      <c r="G105" s="39" t="s">
        <v>130</v>
      </c>
      <c r="H105" s="138">
        <f t="shared" si="65"/>
        <v>14.82</v>
      </c>
      <c r="I105" s="138">
        <f t="shared" si="66"/>
        <v>113.2989</v>
      </c>
      <c r="J105" s="138">
        <f t="shared" si="67"/>
        <v>23.18</v>
      </c>
      <c r="K105" s="138">
        <f t="shared" si="68"/>
        <v>177.21110000000002</v>
      </c>
      <c r="L105" s="138">
        <v>71.5</v>
      </c>
      <c r="M105" s="39">
        <f t="shared" si="69"/>
        <v>1.5846</v>
      </c>
      <c r="N105" s="135">
        <v>38</v>
      </c>
      <c r="O105" s="107">
        <f t="shared" si="70"/>
        <v>290.51</v>
      </c>
      <c r="P105" s="57"/>
      <c r="Q105" s="20"/>
    </row>
    <row r="106" spans="1:17" s="21" customFormat="1" x14ac:dyDescent="0.25">
      <c r="A106" s="37">
        <f>IF(G106&lt;&gt;"",1+MAX($A$12:A105),"")</f>
        <v>65</v>
      </c>
      <c r="B106" s="80"/>
      <c r="C106" s="93" t="s">
        <v>126</v>
      </c>
      <c r="D106" s="99">
        <v>28.01</v>
      </c>
      <c r="E106" s="106">
        <v>0.1</v>
      </c>
      <c r="F106" s="105">
        <f t="shared" si="64"/>
        <v>30.811000000000003</v>
      </c>
      <c r="G106" s="39" t="s">
        <v>130</v>
      </c>
      <c r="H106" s="138">
        <f t="shared" si="65"/>
        <v>14.82</v>
      </c>
      <c r="I106" s="138">
        <f t="shared" si="66"/>
        <v>456.61902000000003</v>
      </c>
      <c r="J106" s="138">
        <f t="shared" si="67"/>
        <v>23.18</v>
      </c>
      <c r="K106" s="138">
        <f t="shared" si="68"/>
        <v>714.19898000000012</v>
      </c>
      <c r="L106" s="138">
        <v>71.5</v>
      </c>
      <c r="M106" s="39">
        <f t="shared" si="69"/>
        <v>6.3862800000000002</v>
      </c>
      <c r="N106" s="135">
        <v>38</v>
      </c>
      <c r="O106" s="107">
        <f t="shared" si="70"/>
        <v>1170.8180000000002</v>
      </c>
      <c r="P106" s="57"/>
      <c r="Q106" s="20"/>
    </row>
    <row r="107" spans="1:17" s="21" customFormat="1" x14ac:dyDescent="0.25">
      <c r="A107" s="37">
        <f>IF(G107&lt;&gt;"",1+MAX($A$12:A106),"")</f>
        <v>66</v>
      </c>
      <c r="B107" s="80"/>
      <c r="C107" s="93" t="s">
        <v>128</v>
      </c>
      <c r="D107" s="99">
        <v>94.63</v>
      </c>
      <c r="E107" s="106">
        <v>0.1</v>
      </c>
      <c r="F107" s="105">
        <f t="shared" si="64"/>
        <v>104.093</v>
      </c>
      <c r="G107" s="39" t="s">
        <v>130</v>
      </c>
      <c r="H107" s="138">
        <f t="shared" si="65"/>
        <v>16.185000000000002</v>
      </c>
      <c r="I107" s="138">
        <f t="shared" si="66"/>
        <v>1684.7452050000004</v>
      </c>
      <c r="J107" s="138">
        <f t="shared" si="67"/>
        <v>25.314999999999998</v>
      </c>
      <c r="K107" s="138">
        <f t="shared" si="68"/>
        <v>2635.1142949999999</v>
      </c>
      <c r="L107" s="138">
        <v>71.5</v>
      </c>
      <c r="M107" s="39">
        <f t="shared" si="69"/>
        <v>23.562870000000007</v>
      </c>
      <c r="N107" s="135">
        <v>41.5</v>
      </c>
      <c r="O107" s="107">
        <f t="shared" si="70"/>
        <v>4319.8595000000005</v>
      </c>
      <c r="P107" s="57"/>
      <c r="Q107" s="20"/>
    </row>
    <row r="108" spans="1:17" s="21" customFormat="1" x14ac:dyDescent="0.25">
      <c r="A108" s="37">
        <f>IF(G108&lt;&gt;"",1+MAX($A$12:A107),"")</f>
        <v>67</v>
      </c>
      <c r="B108" s="80"/>
      <c r="C108" s="93" t="s">
        <v>129</v>
      </c>
      <c r="D108" s="99">
        <v>9.2799999999999994</v>
      </c>
      <c r="E108" s="106">
        <v>0.1</v>
      </c>
      <c r="F108" s="105">
        <f t="shared" si="64"/>
        <v>10.208</v>
      </c>
      <c r="G108" s="39" t="s">
        <v>130</v>
      </c>
      <c r="H108" s="138">
        <f t="shared" si="65"/>
        <v>11.31</v>
      </c>
      <c r="I108" s="138">
        <f t="shared" si="66"/>
        <v>115.45248000000001</v>
      </c>
      <c r="J108" s="138">
        <f t="shared" si="67"/>
        <v>17.690000000000001</v>
      </c>
      <c r="K108" s="138">
        <f t="shared" si="68"/>
        <v>180.57952</v>
      </c>
      <c r="L108" s="138">
        <v>71.5</v>
      </c>
      <c r="M108" s="39">
        <f t="shared" si="69"/>
        <v>1.6147200000000002</v>
      </c>
      <c r="N108" s="135">
        <v>29</v>
      </c>
      <c r="O108" s="107">
        <f t="shared" si="70"/>
        <v>296.03199999999998</v>
      </c>
      <c r="P108" s="57"/>
      <c r="Q108" s="20"/>
    </row>
    <row r="109" spans="1:17" s="21" customFormat="1" x14ac:dyDescent="0.25">
      <c r="A109" s="37" t="str">
        <f>IF(G109&lt;&gt;"",1+MAX($A$12:A108),"")</f>
        <v/>
      </c>
      <c r="B109" s="80"/>
      <c r="C109" s="93"/>
      <c r="D109" s="99"/>
      <c r="E109" s="78"/>
      <c r="F109" s="72"/>
      <c r="G109" s="38"/>
      <c r="H109" s="38"/>
      <c r="I109" s="38"/>
      <c r="J109" s="38"/>
      <c r="K109" s="38"/>
      <c r="L109" s="38"/>
      <c r="M109" s="38"/>
      <c r="N109" s="134"/>
      <c r="O109" s="56"/>
      <c r="P109" s="57"/>
      <c r="Q109" s="20"/>
    </row>
    <row r="110" spans="1:17" s="21" customFormat="1" x14ac:dyDescent="0.25">
      <c r="A110" s="37" t="str">
        <f>IF(G110&lt;&gt;"",1+MAX($A$12:A109),"")</f>
        <v/>
      </c>
      <c r="B110" s="80"/>
      <c r="C110" s="97" t="s">
        <v>133</v>
      </c>
      <c r="D110" s="99"/>
      <c r="E110" s="78"/>
      <c r="F110" s="72"/>
      <c r="G110" s="38"/>
      <c r="H110" s="38"/>
      <c r="I110" s="38"/>
      <c r="J110" s="38"/>
      <c r="K110" s="38"/>
      <c r="L110" s="38"/>
      <c r="M110" s="38"/>
      <c r="N110" s="134"/>
      <c r="O110" s="56"/>
      <c r="P110" s="57"/>
      <c r="Q110" s="20"/>
    </row>
    <row r="111" spans="1:17" s="21" customFormat="1" x14ac:dyDescent="0.25">
      <c r="A111" s="37">
        <f>IF(G111&lt;&gt;"",1+MAX($A$12:A110),"")</f>
        <v>68</v>
      </c>
      <c r="B111" s="80"/>
      <c r="C111" s="93" t="s">
        <v>134</v>
      </c>
      <c r="D111" s="99">
        <f>8*9</f>
        <v>72</v>
      </c>
      <c r="E111" s="106">
        <v>0.1</v>
      </c>
      <c r="F111" s="105">
        <f t="shared" ref="F111" si="71">D111*(1+E111)</f>
        <v>79.2</v>
      </c>
      <c r="G111" s="39" t="s">
        <v>130</v>
      </c>
      <c r="H111" s="138">
        <f t="shared" ref="H111" si="72">0.39*N111</f>
        <v>13.805999999999999</v>
      </c>
      <c r="I111" s="138">
        <f t="shared" ref="I111" si="73">H111*F111</f>
        <v>1093.4351999999999</v>
      </c>
      <c r="J111" s="138">
        <f t="shared" ref="J111" si="74">0.61*N111</f>
        <v>21.593999999999998</v>
      </c>
      <c r="K111" s="138">
        <f t="shared" ref="K111" si="75">J111*F111</f>
        <v>1710.2447999999999</v>
      </c>
      <c r="L111" s="138">
        <v>71.5</v>
      </c>
      <c r="M111" s="39">
        <f t="shared" ref="M111" si="76">I111/L111</f>
        <v>15.292799999999998</v>
      </c>
      <c r="N111" s="135">
        <v>35.4</v>
      </c>
      <c r="O111" s="107">
        <f t="shared" ref="O111" si="77">N111*F111</f>
        <v>2803.68</v>
      </c>
      <c r="P111" s="57"/>
      <c r="Q111" s="20"/>
    </row>
    <row r="112" spans="1:17" s="21" customFormat="1" x14ac:dyDescent="0.25">
      <c r="A112" s="37" t="str">
        <f>IF(G112&lt;&gt;"",1+MAX($A$12:A111),"")</f>
        <v/>
      </c>
      <c r="B112" s="80"/>
      <c r="C112" s="113"/>
      <c r="D112" s="99"/>
      <c r="E112" s="106"/>
      <c r="F112" s="105"/>
      <c r="G112" s="39"/>
      <c r="H112" s="39"/>
      <c r="I112" s="39"/>
      <c r="J112" s="39"/>
      <c r="K112" s="39"/>
      <c r="L112" s="39"/>
      <c r="M112" s="39"/>
      <c r="N112" s="135"/>
      <c r="O112" s="107"/>
      <c r="P112" s="57"/>
      <c r="Q112" s="20"/>
    </row>
    <row r="113" spans="1:24" s="21" customFormat="1" x14ac:dyDescent="0.25">
      <c r="A113" s="37" t="str">
        <f>IF(G113&lt;&gt;"",1+MAX($A$12:A112),"")</f>
        <v/>
      </c>
      <c r="B113" s="80"/>
      <c r="C113" s="97" t="s">
        <v>135</v>
      </c>
      <c r="D113" s="99"/>
      <c r="E113" s="78"/>
      <c r="F113" s="72"/>
      <c r="G113" s="38"/>
      <c r="H113" s="38"/>
      <c r="I113" s="38"/>
      <c r="J113" s="38"/>
      <c r="K113" s="38"/>
      <c r="L113" s="38"/>
      <c r="M113" s="38"/>
      <c r="N113" s="134"/>
      <c r="O113" s="56"/>
      <c r="P113" s="57"/>
      <c r="Q113" s="20"/>
    </row>
    <row r="114" spans="1:24" s="21" customFormat="1" x14ac:dyDescent="0.25">
      <c r="A114" s="37">
        <f>IF(G114&lt;&gt;"",1+MAX($A$12:A113),"")</f>
        <v>69</v>
      </c>
      <c r="B114" s="80"/>
      <c r="C114" s="93" t="s">
        <v>143</v>
      </c>
      <c r="D114" s="99">
        <v>3515.13</v>
      </c>
      <c r="E114" s="106">
        <v>0.1</v>
      </c>
      <c r="F114" s="105">
        <f t="shared" ref="F114:F115" si="78">D114*(1+E114)</f>
        <v>3866.6430000000005</v>
      </c>
      <c r="G114" s="39" t="s">
        <v>107</v>
      </c>
      <c r="H114" s="138">
        <f t="shared" ref="H114:H117" si="79">0.39*N114</f>
        <v>2.1060000000000003</v>
      </c>
      <c r="I114" s="138">
        <f t="shared" ref="I114:I117" si="80">H114*F114</f>
        <v>8143.1501580000022</v>
      </c>
      <c r="J114" s="138">
        <f t="shared" ref="J114:J117" si="81">0.61*N114</f>
        <v>3.294</v>
      </c>
      <c r="K114" s="138">
        <f t="shared" ref="K114:K117" si="82">J114*F114</f>
        <v>12736.722042000001</v>
      </c>
      <c r="L114" s="138">
        <v>71.5</v>
      </c>
      <c r="M114" s="39">
        <f t="shared" ref="M114:M117" si="83">I114/L114</f>
        <v>113.89021200000003</v>
      </c>
      <c r="N114" s="135">
        <v>5.4</v>
      </c>
      <c r="O114" s="107">
        <f t="shared" ref="O114:O115" si="84">N114*F114</f>
        <v>20879.872200000005</v>
      </c>
      <c r="P114" s="57"/>
      <c r="Q114" s="20"/>
    </row>
    <row r="115" spans="1:24" s="21" customFormat="1" x14ac:dyDescent="0.25">
      <c r="A115" s="37">
        <f>IF(G115&lt;&gt;"",1+MAX($A$12:A114),"")</f>
        <v>70</v>
      </c>
      <c r="B115" s="80"/>
      <c r="C115" s="93" t="s">
        <v>144</v>
      </c>
      <c r="D115" s="99">
        <v>2189.6999999999998</v>
      </c>
      <c r="E115" s="106">
        <v>0.1</v>
      </c>
      <c r="F115" s="105">
        <f t="shared" si="78"/>
        <v>2408.67</v>
      </c>
      <c r="G115" s="39" t="s">
        <v>107</v>
      </c>
      <c r="H115" s="138">
        <f t="shared" si="79"/>
        <v>1.482</v>
      </c>
      <c r="I115" s="138">
        <f t="shared" si="80"/>
        <v>3569.64894</v>
      </c>
      <c r="J115" s="138">
        <f t="shared" si="81"/>
        <v>2.3180000000000001</v>
      </c>
      <c r="K115" s="138">
        <f t="shared" si="82"/>
        <v>5583.2970599999999</v>
      </c>
      <c r="L115" s="138">
        <v>71.5</v>
      </c>
      <c r="M115" s="39">
        <f t="shared" si="83"/>
        <v>49.925159999999998</v>
      </c>
      <c r="N115" s="135">
        <v>3.8</v>
      </c>
      <c r="O115" s="107">
        <f t="shared" si="84"/>
        <v>9152.9459999999999</v>
      </c>
      <c r="P115" s="57"/>
      <c r="Q115" s="20"/>
    </row>
    <row r="116" spans="1:24" s="21" customFormat="1" x14ac:dyDescent="0.25">
      <c r="A116" s="37">
        <f>IF(G116&lt;&gt;"",1+MAX($A$12:A115),"")</f>
        <v>71</v>
      </c>
      <c r="B116" s="80"/>
      <c r="C116" s="93" t="s">
        <v>145</v>
      </c>
      <c r="D116" s="99">
        <v>5704.83</v>
      </c>
      <c r="E116" s="106">
        <v>0.1</v>
      </c>
      <c r="F116" s="105">
        <f t="shared" ref="F116" si="85">D116*(1+E116)</f>
        <v>6275.3130000000001</v>
      </c>
      <c r="G116" s="39" t="s">
        <v>107</v>
      </c>
      <c r="H116" s="138">
        <f t="shared" si="79"/>
        <v>1.4040000000000001</v>
      </c>
      <c r="I116" s="138">
        <f t="shared" si="80"/>
        <v>8810.5394520000009</v>
      </c>
      <c r="J116" s="138">
        <f t="shared" si="81"/>
        <v>2.1960000000000002</v>
      </c>
      <c r="K116" s="138">
        <f t="shared" si="82"/>
        <v>13780.587348000001</v>
      </c>
      <c r="L116" s="138">
        <v>71.5</v>
      </c>
      <c r="M116" s="39">
        <f t="shared" si="83"/>
        <v>123.22432800000001</v>
      </c>
      <c r="N116" s="135">
        <v>3.6</v>
      </c>
      <c r="O116" s="107">
        <f t="shared" ref="O116" si="86">N116*F116</f>
        <v>22591.126800000002</v>
      </c>
      <c r="P116" s="57"/>
      <c r="Q116" s="20"/>
    </row>
    <row r="117" spans="1:24" s="21" customFormat="1" x14ac:dyDescent="0.25">
      <c r="A117" s="37">
        <f>IF(G117&lt;&gt;"",1+MAX($A$12:A116),"")</f>
        <v>72</v>
      </c>
      <c r="B117" s="80"/>
      <c r="C117" s="93" t="s">
        <v>147</v>
      </c>
      <c r="D117" s="99">
        <v>5704.83</v>
      </c>
      <c r="E117" s="106">
        <v>0.1</v>
      </c>
      <c r="F117" s="105">
        <f t="shared" ref="F117" si="87">D117*(1+E117)</f>
        <v>6275.3130000000001</v>
      </c>
      <c r="G117" s="39" t="s">
        <v>107</v>
      </c>
      <c r="H117" s="138">
        <f t="shared" si="79"/>
        <v>0.8580000000000001</v>
      </c>
      <c r="I117" s="138">
        <f t="shared" si="80"/>
        <v>5384.2185540000009</v>
      </c>
      <c r="J117" s="138">
        <f t="shared" si="81"/>
        <v>1.3420000000000001</v>
      </c>
      <c r="K117" s="138">
        <f t="shared" si="82"/>
        <v>8421.4700460000004</v>
      </c>
      <c r="L117" s="138">
        <v>71.5</v>
      </c>
      <c r="M117" s="39">
        <f t="shared" si="83"/>
        <v>75.303756000000007</v>
      </c>
      <c r="N117" s="135">
        <v>2.2000000000000002</v>
      </c>
      <c r="O117" s="107">
        <f t="shared" ref="O117" si="88">N117*F117</f>
        <v>13805.688600000001</v>
      </c>
      <c r="P117" s="57"/>
      <c r="Q117" s="20"/>
    </row>
    <row r="118" spans="1:24" s="21" customFormat="1" x14ac:dyDescent="0.25">
      <c r="A118" s="37" t="str">
        <f>IF(G118&lt;&gt;"",1+MAX($A$12:A117),"")</f>
        <v/>
      </c>
      <c r="B118" s="80"/>
      <c r="C118" s="93"/>
      <c r="D118" s="99"/>
      <c r="E118" s="78"/>
      <c r="F118" s="72"/>
      <c r="G118" s="38"/>
      <c r="H118" s="38"/>
      <c r="I118" s="38"/>
      <c r="J118" s="38"/>
      <c r="K118" s="38"/>
      <c r="L118" s="38"/>
      <c r="M118" s="38"/>
      <c r="N118" s="134"/>
      <c r="O118" s="56"/>
      <c r="P118" s="57"/>
      <c r="Q118" s="20"/>
    </row>
    <row r="119" spans="1:24" s="21" customFormat="1" x14ac:dyDescent="0.25">
      <c r="A119" s="37" t="str">
        <f>IF(G119&lt;&gt;"",1+MAX($A$12:A118),"")</f>
        <v/>
      </c>
      <c r="B119" s="80"/>
      <c r="C119" s="97" t="s">
        <v>136</v>
      </c>
      <c r="D119" s="99"/>
      <c r="E119" s="78"/>
      <c r="F119" s="72"/>
      <c r="G119" s="38"/>
      <c r="H119" s="38"/>
      <c r="I119" s="38"/>
      <c r="J119" s="38"/>
      <c r="K119" s="38"/>
      <c r="L119" s="38"/>
      <c r="M119" s="38"/>
      <c r="N119" s="134"/>
      <c r="O119" s="56"/>
      <c r="P119" s="57"/>
      <c r="Q119" s="20"/>
    </row>
    <row r="120" spans="1:24" s="21" customFormat="1" x14ac:dyDescent="0.25">
      <c r="A120" s="37">
        <f>IF(G120&lt;&gt;"",1+MAX($A$12:A119),"")</f>
        <v>73</v>
      </c>
      <c r="B120" s="80"/>
      <c r="C120" s="93" t="s">
        <v>176</v>
      </c>
      <c r="D120" s="94">
        <f>1227.88*1.302</f>
        <v>1598.6997600000002</v>
      </c>
      <c r="E120" s="106">
        <v>0.1</v>
      </c>
      <c r="F120" s="105">
        <f t="shared" ref="F120" si="89">D120*(1+E120)</f>
        <v>1758.5697360000004</v>
      </c>
      <c r="G120" s="39" t="s">
        <v>107</v>
      </c>
      <c r="H120" s="138">
        <f t="shared" ref="H120:H127" si="90">0.39*N120</f>
        <v>1.2480000000000002</v>
      </c>
      <c r="I120" s="138">
        <f t="shared" ref="I120:I127" si="91">H120*F120</f>
        <v>2194.6950305280006</v>
      </c>
      <c r="J120" s="138">
        <f t="shared" ref="J120:J127" si="92">0.61*N120</f>
        <v>1.952</v>
      </c>
      <c r="K120" s="138">
        <f t="shared" ref="K120:K127" si="93">J120*F120</f>
        <v>3432.7281246720008</v>
      </c>
      <c r="L120" s="138">
        <v>71.5</v>
      </c>
      <c r="M120" s="39">
        <f t="shared" ref="M120:M127" si="94">I120/L120</f>
        <v>30.695035392000008</v>
      </c>
      <c r="N120" s="135">
        <v>3.2</v>
      </c>
      <c r="O120" s="107">
        <f t="shared" ref="O120" si="95">N120*F120</f>
        <v>5627.4231552000019</v>
      </c>
      <c r="P120" s="57"/>
      <c r="Q120" s="20"/>
    </row>
    <row r="121" spans="1:24" s="2" customFormat="1" x14ac:dyDescent="0.2">
      <c r="A121" s="37">
        <f>IF(G121&lt;&gt;"",1+MAX($A$12:A120),"")</f>
        <v>74</v>
      </c>
      <c r="C121" s="93" t="s">
        <v>139</v>
      </c>
      <c r="D121" s="94">
        <f>917.61*1.302</f>
        <v>1194.72822</v>
      </c>
      <c r="E121" s="106">
        <v>0.1</v>
      </c>
      <c r="F121" s="105">
        <f t="shared" ref="F121:F126" si="96">D121*(1+E121)</f>
        <v>1314.2010420000001</v>
      </c>
      <c r="G121" s="39" t="s">
        <v>107</v>
      </c>
      <c r="H121" s="138">
        <f t="shared" si="90"/>
        <v>1.9889999999999999</v>
      </c>
      <c r="I121" s="138">
        <f t="shared" si="91"/>
        <v>2613.945872538</v>
      </c>
      <c r="J121" s="138">
        <f t="shared" si="92"/>
        <v>3.1109999999999998</v>
      </c>
      <c r="K121" s="138">
        <f t="shared" si="93"/>
        <v>4088.4794416620002</v>
      </c>
      <c r="L121" s="138">
        <v>71.5</v>
      </c>
      <c r="M121" s="39">
        <f t="shared" si="94"/>
        <v>36.558683532000003</v>
      </c>
      <c r="N121" s="135">
        <v>5.0999999999999996</v>
      </c>
      <c r="O121" s="107">
        <f t="shared" ref="O121:O126" si="97">N121*F121</f>
        <v>6702.4253142000007</v>
      </c>
      <c r="P121" s="57"/>
      <c r="Q121" s="3"/>
      <c r="R121" s="3"/>
      <c r="S121" s="3"/>
      <c r="T121" s="3"/>
      <c r="U121" s="3"/>
      <c r="V121" s="3"/>
      <c r="W121" s="3"/>
      <c r="X121" s="3"/>
    </row>
    <row r="122" spans="1:24" s="2" customFormat="1" x14ac:dyDescent="0.2">
      <c r="A122" s="37">
        <f>IF(G122&lt;&gt;"",1+MAX($A$12:A121),"")</f>
        <v>75</v>
      </c>
      <c r="C122" s="93" t="s">
        <v>177</v>
      </c>
      <c r="D122" s="94">
        <f>3359.63*1.302</f>
        <v>4374.2382600000001</v>
      </c>
      <c r="E122" s="106">
        <v>0.1</v>
      </c>
      <c r="F122" s="105">
        <f t="shared" si="96"/>
        <v>4811.6620860000003</v>
      </c>
      <c r="G122" s="39" t="s">
        <v>107</v>
      </c>
      <c r="H122" s="138">
        <f t="shared" si="90"/>
        <v>1.17</v>
      </c>
      <c r="I122" s="138">
        <f t="shared" si="91"/>
        <v>5629.6446406200002</v>
      </c>
      <c r="J122" s="138">
        <f t="shared" si="92"/>
        <v>1.83</v>
      </c>
      <c r="K122" s="138">
        <f t="shared" si="93"/>
        <v>8805.3416173800015</v>
      </c>
      <c r="L122" s="138">
        <v>71.5</v>
      </c>
      <c r="M122" s="39">
        <f t="shared" si="94"/>
        <v>78.736288680000001</v>
      </c>
      <c r="N122" s="135">
        <v>3</v>
      </c>
      <c r="O122" s="107">
        <f t="shared" si="97"/>
        <v>14434.986258000001</v>
      </c>
      <c r="P122" s="57"/>
      <c r="Q122" s="3"/>
      <c r="R122" s="3"/>
      <c r="S122" s="3"/>
      <c r="T122" s="3"/>
      <c r="U122" s="3"/>
      <c r="V122" s="3"/>
      <c r="W122" s="3"/>
      <c r="X122" s="3"/>
    </row>
    <row r="123" spans="1:24" s="2" customFormat="1" x14ac:dyDescent="0.2">
      <c r="A123" s="37">
        <f>IF(G123&lt;&gt;"",1+MAX($A$12:A122),"")</f>
        <v>76</v>
      </c>
      <c r="C123" s="93" t="s">
        <v>178</v>
      </c>
      <c r="D123" s="94">
        <f>528.14*1.302</f>
        <v>687.63828000000001</v>
      </c>
      <c r="E123" s="106">
        <v>0.1</v>
      </c>
      <c r="F123" s="105">
        <f t="shared" si="96"/>
        <v>756.40210800000011</v>
      </c>
      <c r="G123" s="39" t="s">
        <v>107</v>
      </c>
      <c r="H123" s="138">
        <f t="shared" si="90"/>
        <v>1.2480000000000002</v>
      </c>
      <c r="I123" s="138">
        <f t="shared" si="91"/>
        <v>943.98983078400033</v>
      </c>
      <c r="J123" s="138">
        <f t="shared" si="92"/>
        <v>1.952</v>
      </c>
      <c r="K123" s="138">
        <f t="shared" si="93"/>
        <v>1476.4969148160003</v>
      </c>
      <c r="L123" s="138">
        <v>71.5</v>
      </c>
      <c r="M123" s="39">
        <f t="shared" si="94"/>
        <v>13.202654976000005</v>
      </c>
      <c r="N123" s="135">
        <v>3.2</v>
      </c>
      <c r="O123" s="107">
        <f t="shared" si="97"/>
        <v>2420.4867456000006</v>
      </c>
      <c r="P123" s="57"/>
      <c r="Q123" s="3"/>
      <c r="R123" s="3"/>
      <c r="S123" s="3"/>
      <c r="T123" s="3"/>
      <c r="U123" s="3"/>
      <c r="V123" s="3"/>
      <c r="W123" s="3"/>
      <c r="X123" s="3"/>
    </row>
    <row r="124" spans="1:24" s="2" customFormat="1" x14ac:dyDescent="0.2">
      <c r="A124" s="37">
        <f>IF(G124&lt;&gt;"",1+MAX($A$12:A123),"")</f>
        <v>77</v>
      </c>
      <c r="C124" s="93" t="s">
        <v>140</v>
      </c>
      <c r="D124" s="94">
        <f>439.4*1.302</f>
        <v>572.09879999999998</v>
      </c>
      <c r="E124" s="106">
        <v>0.1</v>
      </c>
      <c r="F124" s="105">
        <f t="shared" si="96"/>
        <v>629.30867999999998</v>
      </c>
      <c r="G124" s="39" t="s">
        <v>107</v>
      </c>
      <c r="H124" s="138">
        <f t="shared" si="90"/>
        <v>1.4040000000000001</v>
      </c>
      <c r="I124" s="138">
        <f t="shared" si="91"/>
        <v>883.54938672000003</v>
      </c>
      <c r="J124" s="138">
        <f t="shared" si="92"/>
        <v>2.1960000000000002</v>
      </c>
      <c r="K124" s="138">
        <f t="shared" si="93"/>
        <v>1381.96186128</v>
      </c>
      <c r="L124" s="138">
        <v>71.5</v>
      </c>
      <c r="M124" s="39">
        <f t="shared" si="94"/>
        <v>12.357334080000001</v>
      </c>
      <c r="N124" s="135">
        <v>3.6</v>
      </c>
      <c r="O124" s="107">
        <f t="shared" si="97"/>
        <v>2265.5112479999998</v>
      </c>
      <c r="P124" s="57"/>
      <c r="Q124" s="3"/>
      <c r="R124" s="3"/>
      <c r="S124" s="3"/>
      <c r="T124" s="3"/>
      <c r="U124" s="3"/>
      <c r="V124" s="3"/>
      <c r="W124" s="3"/>
      <c r="X124" s="3"/>
    </row>
    <row r="125" spans="1:24" s="2" customFormat="1" x14ac:dyDescent="0.2">
      <c r="A125" s="37">
        <f>IF(G125&lt;&gt;"",1+MAX($A$12:A124),"")</f>
        <v>78</v>
      </c>
      <c r="C125" s="93" t="s">
        <v>141</v>
      </c>
      <c r="D125" s="99">
        <v>978.81</v>
      </c>
      <c r="E125" s="106">
        <v>0.1</v>
      </c>
      <c r="F125" s="105">
        <f t="shared" si="96"/>
        <v>1076.691</v>
      </c>
      <c r="G125" s="39" t="s">
        <v>107</v>
      </c>
      <c r="H125" s="138">
        <f t="shared" si="90"/>
        <v>1.0919999999999999</v>
      </c>
      <c r="I125" s="138">
        <f t="shared" si="91"/>
        <v>1175.7465719999998</v>
      </c>
      <c r="J125" s="138">
        <f t="shared" si="92"/>
        <v>1.708</v>
      </c>
      <c r="K125" s="138">
        <f t="shared" si="93"/>
        <v>1838.9882279999999</v>
      </c>
      <c r="L125" s="138">
        <v>71.5</v>
      </c>
      <c r="M125" s="39">
        <f t="shared" si="94"/>
        <v>16.444007999999997</v>
      </c>
      <c r="N125" s="135">
        <v>2.8</v>
      </c>
      <c r="O125" s="107">
        <f t="shared" si="97"/>
        <v>3014.7347999999997</v>
      </c>
      <c r="P125" s="57"/>
      <c r="Q125" s="3"/>
      <c r="R125" s="3"/>
      <c r="S125" s="3"/>
      <c r="T125" s="3"/>
      <c r="U125" s="3"/>
      <c r="V125" s="3"/>
      <c r="W125" s="3"/>
      <c r="X125" s="3"/>
    </row>
    <row r="126" spans="1:24" s="2" customFormat="1" x14ac:dyDescent="0.2">
      <c r="A126" s="37">
        <f>IF(G126&lt;&gt;"",1+MAX($A$12:A125),"")</f>
        <v>79</v>
      </c>
      <c r="C126" s="93" t="s">
        <v>142</v>
      </c>
      <c r="D126" s="99">
        <v>230.15</v>
      </c>
      <c r="E126" s="106">
        <v>0.1</v>
      </c>
      <c r="F126" s="105">
        <f t="shared" si="96"/>
        <v>253.16500000000002</v>
      </c>
      <c r="G126" s="39" t="s">
        <v>107</v>
      </c>
      <c r="H126" s="138">
        <f t="shared" si="90"/>
        <v>1.0919999999999999</v>
      </c>
      <c r="I126" s="138">
        <f t="shared" si="91"/>
        <v>276.45617999999996</v>
      </c>
      <c r="J126" s="138">
        <f t="shared" si="92"/>
        <v>1.708</v>
      </c>
      <c r="K126" s="138">
        <f t="shared" si="93"/>
        <v>432.40582000000001</v>
      </c>
      <c r="L126" s="138">
        <v>71.5</v>
      </c>
      <c r="M126" s="39">
        <f t="shared" si="94"/>
        <v>3.8665199999999995</v>
      </c>
      <c r="N126" s="135">
        <v>2.8</v>
      </c>
      <c r="O126" s="107">
        <f t="shared" si="97"/>
        <v>708.86199999999997</v>
      </c>
      <c r="P126" s="57"/>
      <c r="Q126" s="3"/>
      <c r="R126" s="3"/>
      <c r="S126" s="3"/>
      <c r="T126" s="3"/>
      <c r="U126" s="3"/>
      <c r="V126" s="3"/>
      <c r="W126" s="3"/>
      <c r="X126" s="3"/>
    </row>
    <row r="127" spans="1:24" s="2" customFormat="1" x14ac:dyDescent="0.2">
      <c r="A127" s="37">
        <f>IF(G127&lt;&gt;"",1+MAX($A$12:A126),"")</f>
        <v>80</v>
      </c>
      <c r="C127" s="93" t="s">
        <v>146</v>
      </c>
      <c r="D127" s="94">
        <v>8427</v>
      </c>
      <c r="E127" s="106">
        <v>0.1</v>
      </c>
      <c r="F127" s="105">
        <f t="shared" ref="F127" si="98">D127*(1+E127)</f>
        <v>9269.7000000000007</v>
      </c>
      <c r="G127" s="39" t="s">
        <v>107</v>
      </c>
      <c r="H127" s="138">
        <f t="shared" si="90"/>
        <v>1.4040000000000001</v>
      </c>
      <c r="I127" s="138">
        <f t="shared" si="91"/>
        <v>13014.658800000003</v>
      </c>
      <c r="J127" s="138">
        <f t="shared" si="92"/>
        <v>2.1960000000000002</v>
      </c>
      <c r="K127" s="138">
        <f t="shared" si="93"/>
        <v>20356.261200000004</v>
      </c>
      <c r="L127" s="138">
        <v>71.5</v>
      </c>
      <c r="M127" s="39">
        <f t="shared" si="94"/>
        <v>182.02320000000003</v>
      </c>
      <c r="N127" s="135">
        <v>3.6</v>
      </c>
      <c r="O127" s="107">
        <f t="shared" ref="O127" si="99">N127*F127</f>
        <v>33370.920000000006</v>
      </c>
      <c r="P127" s="57"/>
      <c r="Q127" s="3"/>
      <c r="R127" s="3"/>
      <c r="S127" s="3"/>
      <c r="T127" s="3"/>
      <c r="U127" s="3"/>
      <c r="V127" s="3"/>
      <c r="W127" s="3"/>
      <c r="X127" s="3"/>
    </row>
    <row r="128" spans="1:24" s="2" customFormat="1" x14ac:dyDescent="0.2">
      <c r="A128" s="37" t="str">
        <f>IF(G128&lt;&gt;"",1+MAX($A$12:A127),"")</f>
        <v/>
      </c>
      <c r="C128" s="93"/>
      <c r="D128" s="94"/>
      <c r="E128" s="106"/>
      <c r="F128" s="105"/>
      <c r="G128" s="39"/>
      <c r="H128" s="39"/>
      <c r="I128" s="39"/>
      <c r="J128" s="39"/>
      <c r="K128" s="39"/>
      <c r="L128" s="39"/>
      <c r="M128" s="39"/>
      <c r="N128" s="135"/>
      <c r="O128" s="107"/>
      <c r="P128" s="57"/>
      <c r="Q128" s="3"/>
      <c r="R128" s="3"/>
      <c r="S128" s="3"/>
      <c r="T128" s="3"/>
      <c r="U128" s="3"/>
      <c r="V128" s="3"/>
      <c r="W128" s="3"/>
      <c r="X128" s="3"/>
    </row>
    <row r="129" spans="1:24" s="2" customFormat="1" x14ac:dyDescent="0.2">
      <c r="A129" s="37" t="str">
        <f>IF(G129&lt;&gt;"",1+MAX($A$12:A128),"")</f>
        <v/>
      </c>
      <c r="C129" s="97" t="s">
        <v>222</v>
      </c>
      <c r="D129" s="94"/>
      <c r="E129" s="106"/>
      <c r="F129" s="105"/>
      <c r="G129" s="39"/>
      <c r="H129" s="39"/>
      <c r="I129" s="39"/>
      <c r="J129" s="39"/>
      <c r="K129" s="39"/>
      <c r="L129" s="39"/>
      <c r="M129" s="39"/>
      <c r="N129" s="135"/>
      <c r="O129" s="107"/>
      <c r="P129" s="57"/>
      <c r="Q129" s="3"/>
      <c r="R129" s="3"/>
      <c r="S129" s="3"/>
      <c r="T129" s="3"/>
      <c r="U129" s="3"/>
      <c r="V129" s="3"/>
      <c r="W129" s="3"/>
      <c r="X129" s="3"/>
    </row>
    <row r="130" spans="1:24" s="2" customFormat="1" x14ac:dyDescent="0.2">
      <c r="A130" s="37" t="str">
        <f>IF(G130&lt;&gt;"",1+MAX($A$12:A129),"")</f>
        <v/>
      </c>
      <c r="C130" s="93"/>
      <c r="D130" s="94"/>
      <c r="E130" s="106"/>
      <c r="F130" s="105"/>
      <c r="G130" s="39"/>
      <c r="H130" s="39"/>
      <c r="I130" s="39"/>
      <c r="J130" s="39"/>
      <c r="K130" s="39"/>
      <c r="L130" s="39"/>
      <c r="M130" s="39"/>
      <c r="N130" s="135"/>
      <c r="O130" s="107"/>
      <c r="P130" s="57"/>
      <c r="Q130" s="3"/>
      <c r="R130" s="3"/>
      <c r="S130" s="3"/>
      <c r="T130" s="3"/>
      <c r="U130" s="3"/>
      <c r="V130" s="3"/>
      <c r="W130" s="3"/>
      <c r="X130" s="3"/>
    </row>
    <row r="131" spans="1:24" s="2" customFormat="1" x14ac:dyDescent="0.2">
      <c r="A131" s="37" t="str">
        <f>IF(G131&lt;&gt;"",1+MAX($A$12:A130),"")</f>
        <v/>
      </c>
      <c r="C131" s="113" t="s">
        <v>232</v>
      </c>
      <c r="D131" s="94"/>
      <c r="E131" s="106"/>
      <c r="F131" s="105"/>
      <c r="G131" s="39"/>
      <c r="H131" s="39"/>
      <c r="I131" s="39"/>
      <c r="J131" s="39"/>
      <c r="K131" s="39"/>
      <c r="L131" s="39"/>
      <c r="M131" s="39"/>
      <c r="N131" s="135"/>
      <c r="O131" s="107"/>
      <c r="P131" s="57"/>
      <c r="Q131" s="3"/>
      <c r="R131" s="3"/>
      <c r="S131" s="3"/>
      <c r="T131" s="3"/>
      <c r="U131" s="3"/>
      <c r="V131" s="3"/>
      <c r="W131" s="3"/>
      <c r="X131" s="3"/>
    </row>
    <row r="132" spans="1:24" s="2" customFormat="1" x14ac:dyDescent="0.2">
      <c r="A132" s="37">
        <f>IF(G132&lt;&gt;"",1+MAX($A$12:A131),"")</f>
        <v>81</v>
      </c>
      <c r="C132" s="93" t="s">
        <v>227</v>
      </c>
      <c r="D132" s="109">
        <f>513.95*9</f>
        <v>4625.55</v>
      </c>
      <c r="E132" s="106">
        <v>0.1</v>
      </c>
      <c r="F132" s="105">
        <f t="shared" ref="F132" si="100">D132*(1+E132)</f>
        <v>5088.1050000000005</v>
      </c>
      <c r="G132" s="39" t="s">
        <v>107</v>
      </c>
      <c r="H132" s="138">
        <f t="shared" ref="H132:H136" si="101">0.39*N132</f>
        <v>1.0919999999999999</v>
      </c>
      <c r="I132" s="138">
        <f t="shared" ref="I132:I136" si="102">H132*F132</f>
        <v>5556.2106599999997</v>
      </c>
      <c r="J132" s="138">
        <f t="shared" ref="J132:J136" si="103">0.61*N132</f>
        <v>1.708</v>
      </c>
      <c r="K132" s="138">
        <f t="shared" ref="K132:K136" si="104">J132*F132</f>
        <v>8690.4833400000007</v>
      </c>
      <c r="L132" s="138">
        <v>71.5</v>
      </c>
      <c r="M132" s="39">
        <f t="shared" ref="M132:M136" si="105">I132/L132</f>
        <v>77.709239999999994</v>
      </c>
      <c r="N132" s="135">
        <v>2.8</v>
      </c>
      <c r="O132" s="107">
        <f t="shared" ref="O132" si="106">N132*F132</f>
        <v>14246.694000000001</v>
      </c>
      <c r="P132" s="57"/>
      <c r="Q132" s="3"/>
      <c r="R132" s="3"/>
      <c r="S132" s="3"/>
      <c r="T132" s="3"/>
      <c r="U132" s="3"/>
      <c r="V132" s="3"/>
      <c r="W132" s="3"/>
      <c r="X132" s="3"/>
    </row>
    <row r="133" spans="1:24" s="2" customFormat="1" x14ac:dyDescent="0.2">
      <c r="A133" s="37">
        <f>IF(G133&lt;&gt;"",1+MAX($A$12:A132),"")</f>
        <v>82</v>
      </c>
      <c r="C133" s="93" t="s">
        <v>228</v>
      </c>
      <c r="D133" s="109">
        <f t="shared" ref="D133:D136" si="107">513.95*9</f>
        <v>4625.55</v>
      </c>
      <c r="E133" s="106">
        <v>0.1</v>
      </c>
      <c r="F133" s="105">
        <f t="shared" ref="F133:F136" si="108">D133*(1+E133)</f>
        <v>5088.1050000000005</v>
      </c>
      <c r="G133" s="39" t="s">
        <v>107</v>
      </c>
      <c r="H133" s="138">
        <f t="shared" si="101"/>
        <v>1.3260000000000001</v>
      </c>
      <c r="I133" s="138">
        <f t="shared" si="102"/>
        <v>6746.8272300000008</v>
      </c>
      <c r="J133" s="138">
        <f t="shared" si="103"/>
        <v>2.0739999999999998</v>
      </c>
      <c r="K133" s="138">
        <f t="shared" si="104"/>
        <v>10552.72977</v>
      </c>
      <c r="L133" s="138">
        <v>71.5</v>
      </c>
      <c r="M133" s="39">
        <f t="shared" si="105"/>
        <v>94.361220000000017</v>
      </c>
      <c r="N133" s="135">
        <v>3.4</v>
      </c>
      <c r="O133" s="107">
        <f t="shared" ref="O133:O136" si="109">N133*F133</f>
        <v>17299.557000000001</v>
      </c>
      <c r="P133" s="57"/>
      <c r="Q133" s="3"/>
      <c r="R133" s="3"/>
      <c r="S133" s="3"/>
      <c r="T133" s="3"/>
      <c r="U133" s="3"/>
      <c r="V133" s="3"/>
      <c r="W133" s="3"/>
      <c r="X133" s="3"/>
    </row>
    <row r="134" spans="1:24" s="2" customFormat="1" x14ac:dyDescent="0.2">
      <c r="A134" s="37">
        <f>IF(G134&lt;&gt;"",1+MAX($A$12:A133),"")</f>
        <v>83</v>
      </c>
      <c r="C134" s="93" t="s">
        <v>229</v>
      </c>
      <c r="D134" s="109">
        <f t="shared" si="107"/>
        <v>4625.55</v>
      </c>
      <c r="E134" s="106">
        <v>0.1</v>
      </c>
      <c r="F134" s="105">
        <f t="shared" si="108"/>
        <v>5088.1050000000005</v>
      </c>
      <c r="G134" s="39" t="s">
        <v>107</v>
      </c>
      <c r="H134" s="138">
        <f t="shared" si="101"/>
        <v>1.2090000000000001</v>
      </c>
      <c r="I134" s="138">
        <f t="shared" si="102"/>
        <v>6151.5189450000007</v>
      </c>
      <c r="J134" s="138">
        <f t="shared" si="103"/>
        <v>1.891</v>
      </c>
      <c r="K134" s="138">
        <f t="shared" si="104"/>
        <v>9621.6065550000003</v>
      </c>
      <c r="L134" s="138">
        <v>71.5</v>
      </c>
      <c r="M134" s="39">
        <f t="shared" si="105"/>
        <v>86.035230000000013</v>
      </c>
      <c r="N134" s="135">
        <v>3.1</v>
      </c>
      <c r="O134" s="107">
        <f t="shared" si="109"/>
        <v>15773.125500000002</v>
      </c>
      <c r="P134" s="57"/>
      <c r="Q134" s="3"/>
      <c r="R134" s="3"/>
      <c r="S134" s="3"/>
      <c r="T134" s="3"/>
      <c r="U134" s="3"/>
      <c r="V134" s="3"/>
      <c r="W134" s="3"/>
      <c r="X134" s="3"/>
    </row>
    <row r="135" spans="1:24" s="2" customFormat="1" x14ac:dyDescent="0.2">
      <c r="A135" s="37">
        <f>IF(G135&lt;&gt;"",1+MAX($A$12:A134),"")</f>
        <v>84</v>
      </c>
      <c r="C135" s="93" t="s">
        <v>230</v>
      </c>
      <c r="D135" s="109">
        <f t="shared" si="107"/>
        <v>4625.55</v>
      </c>
      <c r="E135" s="106">
        <v>0.1</v>
      </c>
      <c r="F135" s="105">
        <f t="shared" si="108"/>
        <v>5088.1050000000005</v>
      </c>
      <c r="G135" s="39" t="s">
        <v>107</v>
      </c>
      <c r="H135" s="138">
        <f t="shared" si="101"/>
        <v>0.8580000000000001</v>
      </c>
      <c r="I135" s="138">
        <f t="shared" si="102"/>
        <v>4365.5940900000005</v>
      </c>
      <c r="J135" s="138">
        <f t="shared" si="103"/>
        <v>1.3420000000000001</v>
      </c>
      <c r="K135" s="138">
        <f t="shared" si="104"/>
        <v>6828.2369100000014</v>
      </c>
      <c r="L135" s="138">
        <v>71.5</v>
      </c>
      <c r="M135" s="39">
        <f t="shared" si="105"/>
        <v>61.057260000000007</v>
      </c>
      <c r="N135" s="135">
        <v>2.2000000000000002</v>
      </c>
      <c r="O135" s="107">
        <f t="shared" si="109"/>
        <v>11193.831000000002</v>
      </c>
      <c r="P135" s="57"/>
      <c r="Q135" s="3"/>
      <c r="R135" s="3"/>
      <c r="S135" s="3"/>
      <c r="T135" s="3"/>
      <c r="U135" s="3"/>
      <c r="V135" s="3"/>
      <c r="W135" s="3"/>
      <c r="X135" s="3"/>
    </row>
    <row r="136" spans="1:24" s="2" customFormat="1" x14ac:dyDescent="0.2">
      <c r="A136" s="37">
        <f>IF(G136&lt;&gt;"",1+MAX($A$12:A135),"")</f>
        <v>85</v>
      </c>
      <c r="C136" s="93" t="s">
        <v>231</v>
      </c>
      <c r="D136" s="109">
        <f t="shared" si="107"/>
        <v>4625.55</v>
      </c>
      <c r="E136" s="106">
        <v>0.1</v>
      </c>
      <c r="F136" s="105">
        <f t="shared" si="108"/>
        <v>5088.1050000000005</v>
      </c>
      <c r="G136" s="39" t="s">
        <v>107</v>
      </c>
      <c r="H136" s="138">
        <f t="shared" si="101"/>
        <v>0.70200000000000007</v>
      </c>
      <c r="I136" s="138">
        <f t="shared" si="102"/>
        <v>3571.8497100000009</v>
      </c>
      <c r="J136" s="138">
        <f t="shared" si="103"/>
        <v>1.0980000000000001</v>
      </c>
      <c r="K136" s="138">
        <f t="shared" si="104"/>
        <v>5586.7392900000013</v>
      </c>
      <c r="L136" s="138">
        <v>71.5</v>
      </c>
      <c r="M136" s="39">
        <f t="shared" si="105"/>
        <v>49.955940000000012</v>
      </c>
      <c r="N136" s="135">
        <v>1.8</v>
      </c>
      <c r="O136" s="107">
        <f t="shared" si="109"/>
        <v>9158.5890000000018</v>
      </c>
      <c r="P136" s="57"/>
      <c r="Q136" s="3"/>
      <c r="R136" s="3"/>
      <c r="S136" s="3"/>
      <c r="T136" s="3"/>
      <c r="U136" s="3"/>
      <c r="V136" s="3"/>
      <c r="W136" s="3"/>
      <c r="X136" s="3"/>
    </row>
    <row r="137" spans="1:24" s="2" customFormat="1" x14ac:dyDescent="0.2">
      <c r="A137" s="37" t="str">
        <f>IF(G137&lt;&gt;"",1+MAX($A$12:A136),"")</f>
        <v/>
      </c>
      <c r="C137" s="93"/>
      <c r="D137" s="94"/>
      <c r="E137" s="106"/>
      <c r="F137" s="105"/>
      <c r="G137" s="39"/>
      <c r="H137" s="39"/>
      <c r="I137" s="39"/>
      <c r="J137" s="39"/>
      <c r="K137" s="39"/>
      <c r="L137" s="39"/>
      <c r="M137" s="39"/>
      <c r="N137" s="135"/>
      <c r="O137" s="107"/>
      <c r="P137" s="57"/>
      <c r="Q137" s="3"/>
      <c r="R137" s="3"/>
      <c r="S137" s="3"/>
      <c r="T137" s="3"/>
      <c r="U137" s="3"/>
      <c r="V137" s="3"/>
      <c r="W137" s="3"/>
      <c r="X137" s="3"/>
    </row>
    <row r="138" spans="1:24" s="2" customFormat="1" x14ac:dyDescent="0.2">
      <c r="A138" s="37" t="str">
        <f>IF(G138&lt;&gt;"",1+MAX($A$12:A137),"")</f>
        <v/>
      </c>
      <c r="C138" s="97" t="s">
        <v>224</v>
      </c>
      <c r="D138" s="94"/>
      <c r="E138" s="106"/>
      <c r="F138" s="105"/>
      <c r="G138" s="39"/>
      <c r="H138" s="39"/>
      <c r="I138" s="39"/>
      <c r="J138" s="39"/>
      <c r="K138" s="39"/>
      <c r="L138" s="39"/>
      <c r="M138" s="39"/>
      <c r="N138" s="135"/>
      <c r="O138" s="107"/>
      <c r="P138" s="57"/>
      <c r="Q138" s="3"/>
      <c r="R138" s="3"/>
      <c r="S138" s="3"/>
      <c r="T138" s="3"/>
      <c r="U138" s="3"/>
      <c r="V138" s="3"/>
      <c r="W138" s="3"/>
      <c r="X138" s="3"/>
    </row>
    <row r="139" spans="1:24" s="2" customFormat="1" x14ac:dyDescent="0.2">
      <c r="A139" s="37" t="str">
        <f>IF(G139&lt;&gt;"",1+MAX($A$12:A138),"")</f>
        <v/>
      </c>
      <c r="C139" s="97"/>
      <c r="D139" s="94"/>
      <c r="E139" s="106"/>
      <c r="F139" s="105"/>
      <c r="G139" s="39"/>
      <c r="H139" s="39"/>
      <c r="I139" s="39"/>
      <c r="J139" s="39"/>
      <c r="K139" s="39"/>
      <c r="L139" s="39"/>
      <c r="M139" s="39"/>
      <c r="N139" s="135"/>
      <c r="O139" s="107"/>
      <c r="P139" s="57"/>
      <c r="Q139" s="3"/>
      <c r="R139" s="3"/>
      <c r="S139" s="3"/>
      <c r="T139" s="3"/>
      <c r="U139" s="3"/>
      <c r="V139" s="3"/>
      <c r="W139" s="3"/>
      <c r="X139" s="3"/>
    </row>
    <row r="140" spans="1:24" s="2" customFormat="1" x14ac:dyDescent="0.2">
      <c r="A140" s="37" t="str">
        <f>IF(G140&lt;&gt;"",1+MAX($A$12:A139),"")</f>
        <v/>
      </c>
      <c r="C140" s="113" t="s">
        <v>225</v>
      </c>
      <c r="N140" s="136"/>
      <c r="P140" s="57"/>
      <c r="Q140" s="3"/>
      <c r="R140" s="3"/>
      <c r="S140" s="3"/>
      <c r="T140" s="3"/>
      <c r="U140" s="3"/>
      <c r="V140" s="3"/>
      <c r="W140" s="3"/>
      <c r="X140" s="3"/>
    </row>
    <row r="141" spans="1:24" s="2" customFormat="1" x14ac:dyDescent="0.2">
      <c r="A141" s="37">
        <f>IF(G141&lt;&gt;"",1+MAX($A$12:A140),"")</f>
        <v>86</v>
      </c>
      <c r="C141" s="93" t="s">
        <v>234</v>
      </c>
      <c r="D141" s="109">
        <f>281.99*11</f>
        <v>3101.8900000000003</v>
      </c>
      <c r="E141" s="106">
        <v>0.1</v>
      </c>
      <c r="F141" s="105">
        <f>D141*(1+E141)</f>
        <v>3412.0790000000006</v>
      </c>
      <c r="G141" s="39" t="s">
        <v>107</v>
      </c>
      <c r="H141" s="138">
        <f t="shared" ref="H141:H142" si="110">0.39*N141</f>
        <v>0.89699999999999991</v>
      </c>
      <c r="I141" s="138">
        <f t="shared" ref="I141:I142" si="111">H141*F141</f>
        <v>3060.6348630000002</v>
      </c>
      <c r="J141" s="138">
        <f t="shared" ref="J141:J142" si="112">0.61*N141</f>
        <v>1.4029999999999998</v>
      </c>
      <c r="K141" s="138">
        <f t="shared" ref="K141:K142" si="113">J141*F141</f>
        <v>4787.1468370000002</v>
      </c>
      <c r="L141" s="138">
        <v>71.5</v>
      </c>
      <c r="M141" s="39">
        <f t="shared" ref="M141:M142" si="114">I141/L141</f>
        <v>42.806082000000004</v>
      </c>
      <c r="N141" s="135">
        <v>2.2999999999999998</v>
      </c>
      <c r="O141" s="107">
        <f>N141*F141</f>
        <v>7847.7817000000005</v>
      </c>
      <c r="P141" s="57"/>
      <c r="Q141" s="3"/>
      <c r="R141" s="3"/>
      <c r="S141" s="3"/>
      <c r="T141" s="3"/>
      <c r="U141" s="3"/>
      <c r="V141" s="3"/>
      <c r="W141" s="3"/>
      <c r="X141" s="3"/>
    </row>
    <row r="142" spans="1:24" s="2" customFormat="1" x14ac:dyDescent="0.2">
      <c r="A142" s="37">
        <f>IF(G142&lt;&gt;"",1+MAX($A$12:A141),"")</f>
        <v>87</v>
      </c>
      <c r="C142" s="93" t="s">
        <v>235</v>
      </c>
      <c r="D142" s="109">
        <f>281.99*11</f>
        <v>3101.8900000000003</v>
      </c>
      <c r="E142" s="106">
        <v>0.1</v>
      </c>
      <c r="F142" s="105">
        <f>D142*(1+E142)</f>
        <v>3412.0790000000006</v>
      </c>
      <c r="G142" s="39" t="s">
        <v>107</v>
      </c>
      <c r="H142" s="138">
        <f t="shared" si="110"/>
        <v>1.2090000000000001</v>
      </c>
      <c r="I142" s="138">
        <f t="shared" si="111"/>
        <v>4125.2035110000006</v>
      </c>
      <c r="J142" s="138">
        <f t="shared" si="112"/>
        <v>1.891</v>
      </c>
      <c r="K142" s="138">
        <f t="shared" si="113"/>
        <v>6452.2413890000016</v>
      </c>
      <c r="L142" s="138">
        <v>71.5</v>
      </c>
      <c r="M142" s="39">
        <f t="shared" si="114"/>
        <v>57.695154000000009</v>
      </c>
      <c r="N142" s="135">
        <v>3.1</v>
      </c>
      <c r="O142" s="107">
        <f>N142*F142</f>
        <v>10577.444900000002</v>
      </c>
      <c r="P142" s="57"/>
      <c r="Q142" s="3"/>
      <c r="R142" s="3"/>
      <c r="S142" s="3"/>
      <c r="T142" s="3"/>
      <c r="U142" s="3"/>
      <c r="V142" s="3"/>
      <c r="W142" s="3"/>
      <c r="X142" s="3"/>
    </row>
    <row r="143" spans="1:24" s="2" customFormat="1" x14ac:dyDescent="0.2">
      <c r="A143" s="37" t="str">
        <f>IF(G143&lt;&gt;"",1+MAX($A$12:A142),"")</f>
        <v/>
      </c>
      <c r="C143" s="93"/>
      <c r="D143" s="99"/>
      <c r="E143" s="106"/>
      <c r="F143" s="105"/>
      <c r="G143" s="39"/>
      <c r="H143" s="39"/>
      <c r="I143" s="39"/>
      <c r="J143" s="39"/>
      <c r="K143" s="39"/>
      <c r="L143" s="39"/>
      <c r="M143" s="39"/>
      <c r="N143" s="135"/>
      <c r="O143" s="107"/>
      <c r="P143" s="57"/>
      <c r="Q143" s="3"/>
      <c r="R143" s="3"/>
      <c r="S143" s="3"/>
      <c r="T143" s="3"/>
      <c r="U143" s="3"/>
      <c r="V143" s="3"/>
      <c r="W143" s="3"/>
      <c r="X143" s="3"/>
    </row>
    <row r="144" spans="1:24" s="2" customFormat="1" x14ac:dyDescent="0.2">
      <c r="A144" s="37" t="str">
        <f>IF(G144&lt;&gt;"",1+MAX($A$12:A143),"")</f>
        <v/>
      </c>
      <c r="C144" s="113" t="s">
        <v>226</v>
      </c>
      <c r="N144" s="136"/>
      <c r="P144" s="57"/>
      <c r="Q144" s="3"/>
      <c r="R144" s="3"/>
      <c r="S144" s="3"/>
      <c r="T144" s="3"/>
      <c r="U144" s="3"/>
      <c r="V144" s="3"/>
      <c r="W144" s="3"/>
      <c r="X144" s="3"/>
    </row>
    <row r="145" spans="1:24" s="2" customFormat="1" x14ac:dyDescent="0.2">
      <c r="A145" s="37">
        <f>IF(G145&lt;&gt;"",1+MAX($A$12:A144),"")</f>
        <v>88</v>
      </c>
      <c r="C145" s="93" t="s">
        <v>236</v>
      </c>
      <c r="D145" s="109">
        <f>12.57*11</f>
        <v>138.27000000000001</v>
      </c>
      <c r="E145" s="106">
        <v>0.1</v>
      </c>
      <c r="F145" s="105">
        <f>D145*(1+E145)</f>
        <v>152.09700000000004</v>
      </c>
      <c r="G145" s="39" t="s">
        <v>107</v>
      </c>
      <c r="H145" s="138">
        <f t="shared" ref="H145:H146" si="115">0.39*N145</f>
        <v>1.2480000000000002</v>
      </c>
      <c r="I145" s="138">
        <f t="shared" ref="I145:I146" si="116">H145*F145</f>
        <v>189.81705600000009</v>
      </c>
      <c r="J145" s="138">
        <f t="shared" ref="J145:J146" si="117">0.61*N145</f>
        <v>1.952</v>
      </c>
      <c r="K145" s="138">
        <f t="shared" ref="K145:K146" si="118">J145*F145</f>
        <v>296.89334400000007</v>
      </c>
      <c r="L145" s="138">
        <v>71.5</v>
      </c>
      <c r="M145" s="39">
        <f t="shared" ref="M145:M146" si="119">I145/L145</f>
        <v>2.6547840000000011</v>
      </c>
      <c r="N145" s="135">
        <v>3.2</v>
      </c>
      <c r="O145" s="107">
        <f>N145*F145</f>
        <v>486.71040000000016</v>
      </c>
      <c r="P145" s="57"/>
      <c r="Q145" s="3"/>
      <c r="R145" s="3"/>
      <c r="S145" s="3"/>
      <c r="T145" s="3"/>
      <c r="U145" s="3"/>
      <c r="V145" s="3"/>
      <c r="W145" s="3"/>
      <c r="X145" s="3"/>
    </row>
    <row r="146" spans="1:24" s="2" customFormat="1" x14ac:dyDescent="0.2">
      <c r="A146" s="37">
        <f>IF(G146&lt;&gt;"",1+MAX($A$12:A145),"")</f>
        <v>89</v>
      </c>
      <c r="C146" s="93" t="s">
        <v>235</v>
      </c>
      <c r="D146" s="109">
        <f>12.57*11</f>
        <v>138.27000000000001</v>
      </c>
      <c r="E146" s="106">
        <v>0.1</v>
      </c>
      <c r="F146" s="105">
        <f>D146*(1+E146)</f>
        <v>152.09700000000004</v>
      </c>
      <c r="G146" s="39" t="s">
        <v>107</v>
      </c>
      <c r="H146" s="138">
        <f t="shared" si="115"/>
        <v>1.2090000000000001</v>
      </c>
      <c r="I146" s="138">
        <f t="shared" si="116"/>
        <v>183.88527300000007</v>
      </c>
      <c r="J146" s="138">
        <f t="shared" si="117"/>
        <v>1.891</v>
      </c>
      <c r="K146" s="138">
        <f t="shared" si="118"/>
        <v>287.61542700000007</v>
      </c>
      <c r="L146" s="138">
        <v>71.5</v>
      </c>
      <c r="M146" s="39">
        <f t="shared" si="119"/>
        <v>2.5718220000000009</v>
      </c>
      <c r="N146" s="135">
        <v>3.1</v>
      </c>
      <c r="O146" s="107">
        <f>N146*F146</f>
        <v>471.50070000000011</v>
      </c>
      <c r="P146" s="57"/>
      <c r="Q146" s="3"/>
      <c r="R146" s="3"/>
      <c r="S146" s="3"/>
      <c r="T146" s="3"/>
      <c r="U146" s="3"/>
      <c r="V146" s="3"/>
      <c r="W146" s="3"/>
      <c r="X146" s="3"/>
    </row>
    <row r="147" spans="1:24" s="2" customFormat="1" x14ac:dyDescent="0.2">
      <c r="A147" s="37" t="str">
        <f>IF(G147&lt;&gt;"",1+MAX($A$12:A146),"")</f>
        <v/>
      </c>
      <c r="C147" s="93"/>
      <c r="D147" s="99"/>
      <c r="E147" s="106"/>
      <c r="F147" s="105"/>
      <c r="G147" s="39"/>
      <c r="H147" s="39"/>
      <c r="I147" s="39"/>
      <c r="J147" s="39"/>
      <c r="K147" s="39"/>
      <c r="L147" s="39"/>
      <c r="M147" s="39"/>
      <c r="N147" s="135"/>
      <c r="O147" s="107"/>
      <c r="P147" s="57"/>
      <c r="Q147" s="3"/>
      <c r="R147" s="3"/>
      <c r="S147" s="3"/>
      <c r="T147" s="3"/>
      <c r="U147" s="3"/>
      <c r="V147" s="3"/>
      <c r="W147" s="3"/>
      <c r="X147" s="3"/>
    </row>
    <row r="148" spans="1:24" s="2" customFormat="1" x14ac:dyDescent="0.2">
      <c r="A148" s="37" t="str">
        <f>IF(G148&lt;&gt;"",1+MAX($A$12:A147),"")</f>
        <v/>
      </c>
      <c r="C148" s="113" t="s">
        <v>233</v>
      </c>
      <c r="N148" s="136"/>
      <c r="P148" s="57"/>
      <c r="Q148" s="3"/>
      <c r="R148" s="3"/>
      <c r="S148" s="3"/>
      <c r="T148" s="3"/>
      <c r="U148" s="3"/>
      <c r="V148" s="3"/>
      <c r="W148" s="3"/>
      <c r="X148" s="3"/>
    </row>
    <row r="149" spans="1:24" s="2" customFormat="1" x14ac:dyDescent="0.2">
      <c r="A149" s="37">
        <f>IF(G149&lt;&gt;"",1+MAX($A$12:A148),"")</f>
        <v>90</v>
      </c>
      <c r="C149" s="93" t="s">
        <v>237</v>
      </c>
      <c r="D149" s="109">
        <f>22.58*11</f>
        <v>248.38</v>
      </c>
      <c r="E149" s="106">
        <v>0.1</v>
      </c>
      <c r="F149" s="105">
        <f>D149*(1+E149)</f>
        <v>273.21800000000002</v>
      </c>
      <c r="G149" s="39" t="s">
        <v>107</v>
      </c>
      <c r="H149" s="138">
        <f t="shared" ref="H149:H150" si="120">0.39*N149</f>
        <v>0.74099999999999999</v>
      </c>
      <c r="I149" s="138">
        <f t="shared" ref="I149:I150" si="121">H149*F149</f>
        <v>202.45453800000001</v>
      </c>
      <c r="J149" s="138">
        <f t="shared" ref="J149:J150" si="122">0.61*N149</f>
        <v>1.159</v>
      </c>
      <c r="K149" s="138">
        <f t="shared" ref="K149:K150" si="123">J149*F149</f>
        <v>316.65966200000003</v>
      </c>
      <c r="L149" s="138">
        <v>71.5</v>
      </c>
      <c r="M149" s="39">
        <f t="shared" ref="M149:M150" si="124">I149/L149</f>
        <v>2.8315320000000002</v>
      </c>
      <c r="N149" s="135">
        <v>1.9</v>
      </c>
      <c r="O149" s="107">
        <f>N149*F149</f>
        <v>519.11419999999998</v>
      </c>
      <c r="P149" s="57"/>
      <c r="Q149" s="3"/>
      <c r="R149" s="3"/>
      <c r="S149" s="3"/>
      <c r="T149" s="3"/>
      <c r="U149" s="3"/>
      <c r="V149" s="3"/>
      <c r="W149" s="3"/>
      <c r="X149" s="3"/>
    </row>
    <row r="150" spans="1:24" s="2" customFormat="1" x14ac:dyDescent="0.2">
      <c r="A150" s="37">
        <f>IF(G150&lt;&gt;"",1+MAX($A$12:A149),"")</f>
        <v>91</v>
      </c>
      <c r="C150" s="93" t="s">
        <v>235</v>
      </c>
      <c r="D150" s="109">
        <f>22.58*11</f>
        <v>248.38</v>
      </c>
      <c r="E150" s="106">
        <v>0.1</v>
      </c>
      <c r="F150" s="105">
        <f>D150*(1+E150)</f>
        <v>273.21800000000002</v>
      </c>
      <c r="G150" s="39" t="s">
        <v>107</v>
      </c>
      <c r="H150" s="138">
        <f t="shared" si="120"/>
        <v>1.2090000000000001</v>
      </c>
      <c r="I150" s="138">
        <f t="shared" si="121"/>
        <v>330.32056200000005</v>
      </c>
      <c r="J150" s="138">
        <f t="shared" si="122"/>
        <v>1.891</v>
      </c>
      <c r="K150" s="138">
        <f t="shared" si="123"/>
        <v>516.65523800000005</v>
      </c>
      <c r="L150" s="138">
        <v>71.5</v>
      </c>
      <c r="M150" s="39">
        <f t="shared" si="124"/>
        <v>4.6198680000000003</v>
      </c>
      <c r="N150" s="135">
        <v>3.1</v>
      </c>
      <c r="O150" s="107">
        <f>N150*F150</f>
        <v>846.97580000000005</v>
      </c>
      <c r="P150" s="57"/>
      <c r="Q150" s="3"/>
      <c r="R150" s="3"/>
      <c r="S150" s="3"/>
      <c r="T150" s="3"/>
      <c r="U150" s="3"/>
      <c r="V150" s="3"/>
      <c r="W150" s="3"/>
      <c r="X150" s="3"/>
    </row>
    <row r="151" spans="1:24" s="2" customFormat="1" x14ac:dyDescent="0.2">
      <c r="A151" s="37" t="str">
        <f>IF(G151&lt;&gt;"",1+MAX($A$12:A150),"")</f>
        <v/>
      </c>
      <c r="C151" s="93"/>
      <c r="D151" s="94"/>
      <c r="E151" s="106"/>
      <c r="F151" s="105"/>
      <c r="G151" s="39"/>
      <c r="H151" s="39"/>
      <c r="I151" s="39"/>
      <c r="J151" s="39"/>
      <c r="K151" s="39"/>
      <c r="L151" s="39"/>
      <c r="M151" s="39"/>
      <c r="N151" s="135"/>
      <c r="O151" s="107"/>
      <c r="P151" s="57"/>
      <c r="Q151" s="3"/>
      <c r="R151" s="3"/>
      <c r="S151" s="3"/>
      <c r="T151" s="3"/>
      <c r="U151" s="3"/>
      <c r="V151" s="3"/>
      <c r="W151" s="3"/>
      <c r="X151" s="3"/>
    </row>
    <row r="152" spans="1:24" s="2" customFormat="1" x14ac:dyDescent="0.2">
      <c r="A152" s="37" t="str">
        <f>IF(G152&lt;&gt;"",1+MAX($A$12:A151),"")</f>
        <v/>
      </c>
      <c r="C152" s="97" t="s">
        <v>223</v>
      </c>
      <c r="D152" s="94"/>
      <c r="E152" s="106"/>
      <c r="F152" s="105"/>
      <c r="G152" s="39"/>
      <c r="H152" s="39"/>
      <c r="I152" s="39"/>
      <c r="J152" s="39"/>
      <c r="K152" s="39"/>
      <c r="L152" s="39"/>
      <c r="M152" s="39"/>
      <c r="N152" s="135"/>
      <c r="O152" s="107"/>
      <c r="P152" s="57"/>
      <c r="Q152" s="3"/>
      <c r="R152" s="3"/>
      <c r="S152" s="3"/>
      <c r="T152" s="3"/>
      <c r="U152" s="3"/>
      <c r="V152" s="3"/>
      <c r="W152" s="3"/>
      <c r="X152" s="3"/>
    </row>
    <row r="153" spans="1:24" s="2" customFormat="1" x14ac:dyDescent="0.2">
      <c r="A153" s="37" t="str">
        <f>IF(G153&lt;&gt;"",1+MAX($A$12:A152),"")</f>
        <v/>
      </c>
      <c r="C153" s="97"/>
      <c r="D153" s="94"/>
      <c r="E153" s="106"/>
      <c r="F153" s="105"/>
      <c r="G153" s="39"/>
      <c r="H153" s="39"/>
      <c r="I153" s="39"/>
      <c r="J153" s="39"/>
      <c r="K153" s="39"/>
      <c r="L153" s="39"/>
      <c r="M153" s="39"/>
      <c r="N153" s="135"/>
      <c r="O153" s="107"/>
      <c r="P153" s="57"/>
      <c r="Q153" s="3"/>
      <c r="R153" s="3"/>
      <c r="S153" s="3"/>
      <c r="T153" s="3"/>
      <c r="U153" s="3"/>
      <c r="V153" s="3"/>
      <c r="W153" s="3"/>
      <c r="X153" s="3"/>
    </row>
    <row r="154" spans="1:24" s="2" customFormat="1" x14ac:dyDescent="0.2">
      <c r="A154" s="37" t="str">
        <f>IF(G154&lt;&gt;"",1+MAX($A$12:A153),"")</f>
        <v/>
      </c>
      <c r="C154" s="113" t="s">
        <v>238</v>
      </c>
      <c r="N154" s="136"/>
      <c r="P154" s="57"/>
      <c r="Q154" s="3"/>
      <c r="R154" s="3"/>
      <c r="S154" s="3"/>
      <c r="T154" s="3"/>
      <c r="U154" s="3"/>
      <c r="V154" s="3"/>
      <c r="W154" s="3"/>
      <c r="X154" s="3"/>
    </row>
    <row r="155" spans="1:24" s="2" customFormat="1" x14ac:dyDescent="0.2">
      <c r="A155" s="37">
        <f>IF(G155&lt;&gt;"",1+MAX($A$12:A154),"")</f>
        <v>92</v>
      </c>
      <c r="C155" s="93" t="s">
        <v>240</v>
      </c>
      <c r="D155" s="109">
        <f>524.64*9</f>
        <v>4721.76</v>
      </c>
      <c r="E155" s="106">
        <v>0.1</v>
      </c>
      <c r="F155" s="105">
        <f>D155*(1+E155)</f>
        <v>5193.9360000000006</v>
      </c>
      <c r="G155" s="39" t="s">
        <v>107</v>
      </c>
      <c r="H155" s="138">
        <f t="shared" ref="H155:H157" si="125">0.39*N155</f>
        <v>1.014</v>
      </c>
      <c r="I155" s="138">
        <f t="shared" ref="I155:I157" si="126">H155*F155</f>
        <v>5266.6511040000005</v>
      </c>
      <c r="J155" s="138">
        <f t="shared" ref="J155:J157" si="127">0.61*N155</f>
        <v>1.5860000000000001</v>
      </c>
      <c r="K155" s="138">
        <f t="shared" ref="K155:K157" si="128">J155*F155</f>
        <v>8237.5824960000009</v>
      </c>
      <c r="L155" s="138">
        <v>71.5</v>
      </c>
      <c r="M155" s="39">
        <f t="shared" ref="M155:M157" si="129">I155/L155</f>
        <v>73.659456000000006</v>
      </c>
      <c r="N155" s="136">
        <v>2.6</v>
      </c>
      <c r="O155" s="107">
        <f>N155*F155</f>
        <v>13504.233600000001</v>
      </c>
      <c r="P155" s="57"/>
      <c r="Q155" s="3"/>
      <c r="R155" s="3"/>
      <c r="S155" s="3"/>
      <c r="T155" s="3"/>
      <c r="U155" s="3"/>
      <c r="V155" s="3"/>
      <c r="W155" s="3"/>
      <c r="X155" s="3"/>
    </row>
    <row r="156" spans="1:24" s="2" customFormat="1" x14ac:dyDescent="0.2">
      <c r="A156" s="37">
        <f>IF(G156&lt;&gt;"",1+MAX($A$12:A155),"")</f>
        <v>93</v>
      </c>
      <c r="C156" s="93" t="s">
        <v>241</v>
      </c>
      <c r="D156" s="109">
        <f>524.64*9*2</f>
        <v>9443.52</v>
      </c>
      <c r="E156" s="106">
        <v>0.1</v>
      </c>
      <c r="F156" s="105">
        <f>D156*(1+E156)</f>
        <v>10387.872000000001</v>
      </c>
      <c r="G156" s="39" t="s">
        <v>107</v>
      </c>
      <c r="H156" s="138">
        <f t="shared" si="125"/>
        <v>1.2090000000000001</v>
      </c>
      <c r="I156" s="138">
        <f t="shared" si="126"/>
        <v>12558.937248000002</v>
      </c>
      <c r="J156" s="138">
        <f t="shared" si="127"/>
        <v>1.891</v>
      </c>
      <c r="K156" s="138">
        <f t="shared" si="128"/>
        <v>19643.465952000002</v>
      </c>
      <c r="L156" s="138">
        <v>71.5</v>
      </c>
      <c r="M156" s="39">
        <f t="shared" si="129"/>
        <v>175.64947200000003</v>
      </c>
      <c r="N156" s="135">
        <v>3.1</v>
      </c>
      <c r="O156" s="107">
        <f>N156*F156</f>
        <v>32202.403200000004</v>
      </c>
      <c r="P156" s="57"/>
      <c r="Q156" s="3"/>
      <c r="R156" s="3"/>
      <c r="S156" s="3"/>
      <c r="T156" s="3"/>
      <c r="U156" s="3"/>
      <c r="V156" s="3"/>
      <c r="W156" s="3"/>
      <c r="X156" s="3"/>
    </row>
    <row r="157" spans="1:24" s="2" customFormat="1" x14ac:dyDescent="0.2">
      <c r="A157" s="37">
        <f>IF(G157&lt;&gt;"",1+MAX($A$12:A156),"")</f>
        <v>94</v>
      </c>
      <c r="C157" s="93" t="s">
        <v>252</v>
      </c>
      <c r="D157" s="109">
        <f>524.64*9</f>
        <v>4721.76</v>
      </c>
      <c r="E157" s="106">
        <v>0.1</v>
      </c>
      <c r="F157" s="105">
        <f>D157*(1+E157)</f>
        <v>5193.9360000000006</v>
      </c>
      <c r="G157" s="39" t="s">
        <v>107</v>
      </c>
      <c r="H157" s="138">
        <f t="shared" si="125"/>
        <v>0.97500000000000009</v>
      </c>
      <c r="I157" s="138">
        <f t="shared" si="126"/>
        <v>5064.0876000000007</v>
      </c>
      <c r="J157" s="138">
        <f t="shared" si="127"/>
        <v>1.5249999999999999</v>
      </c>
      <c r="K157" s="138">
        <f t="shared" si="128"/>
        <v>7920.7524000000003</v>
      </c>
      <c r="L157" s="138">
        <v>71.5</v>
      </c>
      <c r="M157" s="39">
        <f t="shared" si="129"/>
        <v>70.826400000000007</v>
      </c>
      <c r="N157" s="135">
        <v>2.5</v>
      </c>
      <c r="O157" s="107">
        <f>N157*F157</f>
        <v>12984.840000000002</v>
      </c>
      <c r="P157" s="57"/>
      <c r="Q157" s="3"/>
      <c r="R157" s="3"/>
      <c r="S157" s="3"/>
      <c r="T157" s="3"/>
      <c r="U157" s="3"/>
      <c r="V157" s="3"/>
      <c r="W157" s="3"/>
      <c r="X157" s="3"/>
    </row>
    <row r="158" spans="1:24" s="2" customFormat="1" x14ac:dyDescent="0.2">
      <c r="A158" s="37" t="str">
        <f>IF(G158&lt;&gt;"",1+MAX($A$12:A157),"")</f>
        <v/>
      </c>
      <c r="C158" s="93"/>
      <c r="D158" s="99"/>
      <c r="E158" s="106"/>
      <c r="F158" s="105"/>
      <c r="G158" s="39"/>
      <c r="H158" s="39"/>
      <c r="I158" s="39"/>
      <c r="J158" s="39"/>
      <c r="K158" s="39"/>
      <c r="L158" s="39"/>
      <c r="M158" s="39"/>
      <c r="N158" s="135"/>
      <c r="O158" s="107"/>
      <c r="P158" s="57"/>
      <c r="Q158" s="3"/>
      <c r="R158" s="3"/>
      <c r="S158" s="3"/>
      <c r="T158" s="3"/>
      <c r="U158" s="3"/>
      <c r="V158" s="3"/>
      <c r="W158" s="3"/>
      <c r="X158" s="3"/>
    </row>
    <row r="159" spans="1:24" s="2" customFormat="1" x14ac:dyDescent="0.2">
      <c r="A159" s="37" t="str">
        <f>IF(G159&lt;&gt;"",1+MAX($A$12:A158),"")</f>
        <v/>
      </c>
      <c r="C159" s="113" t="s">
        <v>239</v>
      </c>
      <c r="N159" s="136"/>
      <c r="P159" s="57"/>
      <c r="Q159" s="3"/>
      <c r="R159" s="3"/>
      <c r="S159" s="3"/>
      <c r="T159" s="3"/>
      <c r="U159" s="3"/>
      <c r="V159" s="3"/>
      <c r="W159" s="3"/>
      <c r="X159" s="3"/>
    </row>
    <row r="160" spans="1:24" s="2" customFormat="1" x14ac:dyDescent="0.2">
      <c r="A160" s="37">
        <f>IF(G160&lt;&gt;"",1+MAX($A$12:A159),"")</f>
        <v>95</v>
      </c>
      <c r="C160" s="93" t="s">
        <v>227</v>
      </c>
      <c r="D160" s="109">
        <f>275.61*9</f>
        <v>2480.4900000000002</v>
      </c>
      <c r="E160" s="106">
        <v>0.1</v>
      </c>
      <c r="F160" s="105">
        <f>D160*(1+E160)</f>
        <v>2728.5390000000007</v>
      </c>
      <c r="G160" s="39" t="s">
        <v>107</v>
      </c>
      <c r="H160" s="138">
        <f t="shared" ref="H160:H161" si="130">0.39*N160</f>
        <v>1.0919999999999999</v>
      </c>
      <c r="I160" s="138">
        <f t="shared" ref="I160:I161" si="131">H160*F160</f>
        <v>2979.5645880000002</v>
      </c>
      <c r="J160" s="138">
        <f t="shared" ref="J160:J161" si="132">0.61*N160</f>
        <v>1.708</v>
      </c>
      <c r="K160" s="138">
        <f t="shared" ref="K160:K161" si="133">J160*F160</f>
        <v>4660.3446120000008</v>
      </c>
      <c r="L160" s="138">
        <v>71.5</v>
      </c>
      <c r="M160" s="39">
        <f t="shared" ref="M160:M161" si="134">I160/L160</f>
        <v>41.672232000000001</v>
      </c>
      <c r="N160" s="135">
        <v>2.8</v>
      </c>
      <c r="O160" s="107">
        <f>N160*F160</f>
        <v>7639.909200000001</v>
      </c>
      <c r="P160" s="57"/>
      <c r="Q160" s="3"/>
      <c r="R160" s="3"/>
      <c r="S160" s="3"/>
      <c r="T160" s="3"/>
      <c r="U160" s="3"/>
      <c r="V160" s="3"/>
      <c r="W160" s="3"/>
      <c r="X160" s="3"/>
    </row>
    <row r="161" spans="1:24" s="2" customFormat="1" x14ac:dyDescent="0.2">
      <c r="A161" s="37">
        <f>IF(G161&lt;&gt;"",1+MAX($A$12:A160),"")</f>
        <v>96</v>
      </c>
      <c r="C161" s="93" t="s">
        <v>241</v>
      </c>
      <c r="D161" s="109">
        <f>275.61*9*2</f>
        <v>4960.9800000000005</v>
      </c>
      <c r="E161" s="106">
        <v>0.1</v>
      </c>
      <c r="F161" s="105">
        <f>D161*(1+E161)</f>
        <v>5457.0780000000013</v>
      </c>
      <c r="G161" s="39" t="s">
        <v>107</v>
      </c>
      <c r="H161" s="138">
        <f t="shared" si="130"/>
        <v>1.2090000000000001</v>
      </c>
      <c r="I161" s="138">
        <f t="shared" si="131"/>
        <v>6597.6073020000022</v>
      </c>
      <c r="J161" s="138">
        <f t="shared" si="132"/>
        <v>1.891</v>
      </c>
      <c r="K161" s="138">
        <f t="shared" si="133"/>
        <v>10319.334498000002</v>
      </c>
      <c r="L161" s="138">
        <v>71.5</v>
      </c>
      <c r="M161" s="39">
        <f t="shared" si="134"/>
        <v>92.274228000000036</v>
      </c>
      <c r="N161" s="135">
        <v>3.1</v>
      </c>
      <c r="O161" s="107">
        <f>N161*F161</f>
        <v>16916.941800000004</v>
      </c>
      <c r="P161" s="57"/>
      <c r="Q161" s="3"/>
      <c r="R161" s="3"/>
      <c r="S161" s="3"/>
      <c r="T161" s="3"/>
      <c r="U161" s="3"/>
      <c r="V161" s="3"/>
      <c r="W161" s="3"/>
      <c r="X161" s="3"/>
    </row>
    <row r="162" spans="1:24" s="2" customFormat="1" x14ac:dyDescent="0.2">
      <c r="A162" s="37" t="str">
        <f>IF(G162&lt;&gt;"",1+MAX($A$12:A161),"")</f>
        <v/>
      </c>
      <c r="C162" s="93"/>
      <c r="D162" s="94"/>
      <c r="E162" s="106"/>
      <c r="F162" s="105"/>
      <c r="G162" s="39"/>
      <c r="H162" s="39"/>
      <c r="I162" s="39"/>
      <c r="J162" s="39"/>
      <c r="K162" s="39"/>
      <c r="L162" s="39"/>
      <c r="M162" s="39"/>
      <c r="N162" s="135"/>
      <c r="O162" s="107"/>
      <c r="P162" s="57"/>
      <c r="Q162" s="3"/>
      <c r="R162" s="3"/>
      <c r="S162" s="3"/>
      <c r="T162" s="3"/>
      <c r="U162" s="3"/>
      <c r="V162" s="3"/>
      <c r="W162" s="3"/>
      <c r="X162" s="3"/>
    </row>
    <row r="163" spans="1:24" x14ac:dyDescent="0.2">
      <c r="A163" s="81" t="str">
        <f>IF(G163&lt;&gt;"",1+MAX($A$12:A162),"")</f>
        <v/>
      </c>
      <c r="B163" s="11" t="s">
        <v>53</v>
      </c>
      <c r="C163" s="12" t="s">
        <v>54</v>
      </c>
      <c r="D163" s="13"/>
      <c r="E163" s="51"/>
      <c r="F163" s="51"/>
      <c r="G163" s="51"/>
      <c r="H163" s="51"/>
      <c r="I163" s="51"/>
      <c r="J163" s="51"/>
      <c r="K163" s="51"/>
      <c r="L163" s="51"/>
      <c r="M163" s="51"/>
      <c r="N163" s="131"/>
      <c r="O163" s="51"/>
      <c r="P163" s="52">
        <f>SUM(O164:O175)</f>
        <v>124916.13200000001</v>
      </c>
    </row>
    <row r="164" spans="1:24" x14ac:dyDescent="0.2">
      <c r="A164" s="37" t="str">
        <f>IF(G164&lt;&gt;"",1+MAX($A$12:A163),"")</f>
        <v/>
      </c>
      <c r="B164" s="10"/>
      <c r="C164" s="8"/>
      <c r="D164" s="4"/>
      <c r="E164" s="67"/>
      <c r="F164" s="72"/>
      <c r="G164" s="36"/>
      <c r="H164" s="36"/>
      <c r="I164" s="36"/>
      <c r="J164" s="36"/>
      <c r="K164" s="36"/>
      <c r="L164" s="36"/>
      <c r="M164" s="36"/>
      <c r="N164" s="135"/>
      <c r="O164" s="67"/>
      <c r="P164" s="67"/>
    </row>
    <row r="165" spans="1:24" x14ac:dyDescent="0.2">
      <c r="A165" s="37" t="str">
        <f>IF(G165&lt;&gt;"",1+MAX($A$12:A164),"")</f>
        <v/>
      </c>
      <c r="B165" s="26"/>
      <c r="C165" s="85" t="s">
        <v>150</v>
      </c>
      <c r="D165" s="4"/>
      <c r="E165" s="106"/>
      <c r="F165" s="105"/>
      <c r="N165" s="135"/>
      <c r="O165" s="107"/>
      <c r="P165" s="67"/>
    </row>
    <row r="166" spans="1:24" x14ac:dyDescent="0.2">
      <c r="A166" s="37">
        <f>IF(G166&lt;&gt;"",1+MAX($A$12:A165),"")</f>
        <v>97</v>
      </c>
      <c r="B166" s="26"/>
      <c r="C166" s="6" t="s">
        <v>151</v>
      </c>
      <c r="D166" s="4">
        <v>758.3</v>
      </c>
      <c r="E166" s="106">
        <v>0.1</v>
      </c>
      <c r="F166" s="105">
        <f t="shared" ref="F166:F171" si="135">D166*(1+E166)</f>
        <v>834.13</v>
      </c>
      <c r="G166" s="39" t="s">
        <v>130</v>
      </c>
      <c r="H166" s="138">
        <f t="shared" ref="H166:H174" si="136">0.39*N166</f>
        <v>2.4180000000000001</v>
      </c>
      <c r="I166" s="138">
        <f t="shared" ref="I166:I174" si="137">H166*F166</f>
        <v>2016.9263400000002</v>
      </c>
      <c r="J166" s="138">
        <f t="shared" ref="J166:J174" si="138">0.61*N166</f>
        <v>3.782</v>
      </c>
      <c r="K166" s="138">
        <f t="shared" ref="K166:K174" si="139">J166*F166</f>
        <v>3154.6796599999998</v>
      </c>
      <c r="L166" s="138">
        <v>71.5</v>
      </c>
      <c r="M166" s="39">
        <f t="shared" ref="M166:M174" si="140">I166/L166</f>
        <v>28.208760000000002</v>
      </c>
      <c r="N166" s="135">
        <v>6.2</v>
      </c>
      <c r="O166" s="111">
        <f t="shared" ref="O166:O169" si="141">N166*F166</f>
        <v>5171.6059999999998</v>
      </c>
      <c r="P166" s="67"/>
    </row>
    <row r="167" spans="1:24" x14ac:dyDescent="0.2">
      <c r="A167" s="37">
        <f>IF(G167&lt;&gt;"",1+MAX($A$12:A166),"")</f>
        <v>98</v>
      </c>
      <c r="B167" s="26"/>
      <c r="C167" s="6" t="s">
        <v>155</v>
      </c>
      <c r="D167" s="4">
        <v>357.9</v>
      </c>
      <c r="E167" s="106">
        <v>0.1</v>
      </c>
      <c r="F167" s="105">
        <f t="shared" si="135"/>
        <v>393.69</v>
      </c>
      <c r="G167" s="39" t="s">
        <v>130</v>
      </c>
      <c r="H167" s="138">
        <f t="shared" si="136"/>
        <v>5.6550000000000002</v>
      </c>
      <c r="I167" s="138">
        <f t="shared" si="137"/>
        <v>2226.3169499999999</v>
      </c>
      <c r="J167" s="138">
        <f t="shared" si="138"/>
        <v>8.8450000000000006</v>
      </c>
      <c r="K167" s="138">
        <f t="shared" si="139"/>
        <v>3482.1880500000002</v>
      </c>
      <c r="L167" s="138">
        <v>71.5</v>
      </c>
      <c r="M167" s="39">
        <f t="shared" si="140"/>
        <v>31.1373</v>
      </c>
      <c r="N167" s="135">
        <v>14.5</v>
      </c>
      <c r="O167" s="111">
        <f t="shared" si="141"/>
        <v>5708.5050000000001</v>
      </c>
      <c r="P167" s="67"/>
    </row>
    <row r="168" spans="1:24" x14ac:dyDescent="0.2">
      <c r="A168" s="37">
        <f>IF(G168&lt;&gt;"",1+MAX($A$12:A167),"")</f>
        <v>99</v>
      </c>
      <c r="B168" s="26"/>
      <c r="C168" s="6" t="s">
        <v>152</v>
      </c>
      <c r="D168" s="114">
        <f>22*18.3</f>
        <v>402.6</v>
      </c>
      <c r="E168" s="106">
        <v>0.1</v>
      </c>
      <c r="F168" s="105">
        <f t="shared" si="135"/>
        <v>442.86000000000007</v>
      </c>
      <c r="G168" s="39" t="s">
        <v>130</v>
      </c>
      <c r="H168" s="138">
        <f t="shared" si="136"/>
        <v>4.4850000000000003</v>
      </c>
      <c r="I168" s="138">
        <f t="shared" si="137"/>
        <v>1986.2271000000005</v>
      </c>
      <c r="J168" s="138">
        <f t="shared" si="138"/>
        <v>7.0149999999999997</v>
      </c>
      <c r="K168" s="138">
        <f t="shared" si="139"/>
        <v>3106.6629000000003</v>
      </c>
      <c r="L168" s="138">
        <v>71.5</v>
      </c>
      <c r="M168" s="39">
        <f t="shared" si="140"/>
        <v>27.779400000000006</v>
      </c>
      <c r="N168" s="135">
        <v>11.5</v>
      </c>
      <c r="O168" s="111">
        <f t="shared" si="141"/>
        <v>5092.8900000000012</v>
      </c>
      <c r="P168" s="67"/>
    </row>
    <row r="169" spans="1:24" x14ac:dyDescent="0.2">
      <c r="A169" s="37">
        <f>IF(G169&lt;&gt;"",1+MAX($A$12:A168),"")</f>
        <v>100</v>
      </c>
      <c r="B169" s="26"/>
      <c r="C169" s="6" t="s">
        <v>153</v>
      </c>
      <c r="D169" s="87">
        <v>312</v>
      </c>
      <c r="E169" s="106">
        <v>0.1</v>
      </c>
      <c r="F169" s="105">
        <f t="shared" si="135"/>
        <v>343.20000000000005</v>
      </c>
      <c r="G169" s="39" t="s">
        <v>130</v>
      </c>
      <c r="H169" s="138">
        <f t="shared" si="136"/>
        <v>2.4180000000000001</v>
      </c>
      <c r="I169" s="138">
        <f t="shared" si="137"/>
        <v>829.85760000000016</v>
      </c>
      <c r="J169" s="138">
        <f t="shared" si="138"/>
        <v>3.782</v>
      </c>
      <c r="K169" s="138">
        <f t="shared" si="139"/>
        <v>1297.9824000000001</v>
      </c>
      <c r="L169" s="138">
        <v>71.5</v>
      </c>
      <c r="M169" s="39">
        <f t="shared" si="140"/>
        <v>11.606400000000002</v>
      </c>
      <c r="N169" s="137">
        <v>6.2</v>
      </c>
      <c r="O169" s="111">
        <f t="shared" si="141"/>
        <v>2127.84</v>
      </c>
      <c r="P169" s="67"/>
    </row>
    <row r="170" spans="1:24" x14ac:dyDescent="0.2">
      <c r="A170" s="37">
        <f>IF(G170&lt;&gt;"",1+MAX($A$12:A169),"")</f>
        <v>101</v>
      </c>
      <c r="B170" s="26"/>
      <c r="C170" s="6" t="s">
        <v>154</v>
      </c>
      <c r="D170" s="87">
        <f>(328+176+758.3)*3</f>
        <v>3786.8999999999996</v>
      </c>
      <c r="E170" s="106">
        <v>0.1</v>
      </c>
      <c r="F170" s="105">
        <f t="shared" si="135"/>
        <v>4165.59</v>
      </c>
      <c r="G170" s="39" t="s">
        <v>107</v>
      </c>
      <c r="H170" s="138">
        <f t="shared" si="136"/>
        <v>2.262</v>
      </c>
      <c r="I170" s="138">
        <f t="shared" si="137"/>
        <v>9422.5645800000002</v>
      </c>
      <c r="J170" s="138">
        <f t="shared" si="138"/>
        <v>3.5379999999999998</v>
      </c>
      <c r="K170" s="138">
        <f t="shared" si="139"/>
        <v>14737.85742</v>
      </c>
      <c r="L170" s="138">
        <v>71.5</v>
      </c>
      <c r="M170" s="39">
        <f t="shared" si="140"/>
        <v>131.78412</v>
      </c>
      <c r="N170" s="137">
        <v>5.8</v>
      </c>
      <c r="O170" s="111">
        <f>N170*F170</f>
        <v>24160.421999999999</v>
      </c>
      <c r="P170" s="67"/>
    </row>
    <row r="171" spans="1:24" x14ac:dyDescent="0.2">
      <c r="A171" s="37">
        <f>IF(G171&lt;&gt;"",1+MAX($A$12:A170),"")</f>
        <v>102</v>
      </c>
      <c r="B171" s="26"/>
      <c r="C171" s="6" t="s">
        <v>156</v>
      </c>
      <c r="D171" s="89">
        <v>8427</v>
      </c>
      <c r="E171" s="106">
        <v>0.1</v>
      </c>
      <c r="F171" s="105">
        <f t="shared" si="135"/>
        <v>9269.7000000000007</v>
      </c>
      <c r="G171" s="39" t="s">
        <v>107</v>
      </c>
      <c r="H171" s="138">
        <f t="shared" si="136"/>
        <v>1.8719999999999999</v>
      </c>
      <c r="I171" s="138">
        <f t="shared" si="137"/>
        <v>17352.878400000001</v>
      </c>
      <c r="J171" s="138">
        <f t="shared" si="138"/>
        <v>2.9279999999999999</v>
      </c>
      <c r="K171" s="138">
        <f t="shared" si="139"/>
        <v>27141.6816</v>
      </c>
      <c r="L171" s="138">
        <v>71.5</v>
      </c>
      <c r="M171" s="39">
        <f t="shared" si="140"/>
        <v>242.69760000000002</v>
      </c>
      <c r="N171" s="137">
        <v>4.8</v>
      </c>
      <c r="O171" s="111">
        <f>N171*F171</f>
        <v>44494.560000000005</v>
      </c>
      <c r="P171" s="67"/>
    </row>
    <row r="172" spans="1:24" x14ac:dyDescent="0.2">
      <c r="A172" s="37">
        <f>IF(G172&lt;&gt;"",1+MAX($A$12:A171),"")</f>
        <v>103</v>
      </c>
      <c r="B172" s="26"/>
      <c r="C172" s="6" t="s">
        <v>157</v>
      </c>
      <c r="D172" s="4">
        <v>758.3</v>
      </c>
      <c r="E172" s="106">
        <v>0.1</v>
      </c>
      <c r="F172" s="105">
        <f t="shared" ref="F172:F174" si="142">D172*(1+E172)</f>
        <v>834.13</v>
      </c>
      <c r="G172" s="39" t="s">
        <v>130</v>
      </c>
      <c r="H172" s="138">
        <f t="shared" si="136"/>
        <v>6.4350000000000005</v>
      </c>
      <c r="I172" s="138">
        <f t="shared" si="137"/>
        <v>5367.62655</v>
      </c>
      <c r="J172" s="138">
        <f t="shared" si="138"/>
        <v>10.065</v>
      </c>
      <c r="K172" s="138">
        <f t="shared" si="139"/>
        <v>8395.5184499999996</v>
      </c>
      <c r="L172" s="138">
        <v>71.5</v>
      </c>
      <c r="M172" s="39">
        <f t="shared" si="140"/>
        <v>75.071699999999993</v>
      </c>
      <c r="N172" s="135">
        <v>16.5</v>
      </c>
      <c r="O172" s="111">
        <f t="shared" ref="O172:O173" si="143">N172*F172</f>
        <v>13763.145</v>
      </c>
      <c r="P172" s="67"/>
    </row>
    <row r="173" spans="1:24" x14ac:dyDescent="0.2">
      <c r="A173" s="37">
        <f>IF(G173&lt;&gt;"",1+MAX($A$12:A172),"")</f>
        <v>104</v>
      </c>
      <c r="B173" s="10"/>
      <c r="C173" s="8" t="s">
        <v>158</v>
      </c>
      <c r="D173" s="4">
        <v>758.3</v>
      </c>
      <c r="E173" s="106">
        <v>0.1</v>
      </c>
      <c r="F173" s="105">
        <f t="shared" si="142"/>
        <v>834.13</v>
      </c>
      <c r="G173" s="39" t="s">
        <v>130</v>
      </c>
      <c r="H173" s="138">
        <f t="shared" si="136"/>
        <v>1.8719999999999999</v>
      </c>
      <c r="I173" s="138">
        <f t="shared" si="137"/>
        <v>1561.49136</v>
      </c>
      <c r="J173" s="138">
        <f t="shared" si="138"/>
        <v>2.9279999999999999</v>
      </c>
      <c r="K173" s="138">
        <f t="shared" si="139"/>
        <v>2442.3326400000001</v>
      </c>
      <c r="L173" s="138">
        <v>71.5</v>
      </c>
      <c r="M173" s="39">
        <f t="shared" si="140"/>
        <v>21.839040000000001</v>
      </c>
      <c r="N173" s="135">
        <v>4.8</v>
      </c>
      <c r="O173" s="111">
        <f t="shared" si="143"/>
        <v>4003.8239999999996</v>
      </c>
      <c r="P173" s="67"/>
    </row>
    <row r="174" spans="1:24" x14ac:dyDescent="0.2">
      <c r="A174" s="37">
        <f>IF(G174&lt;&gt;"",1+MAX($A$12:A173),"")</f>
        <v>105</v>
      </c>
      <c r="C174" s="6" t="s">
        <v>159</v>
      </c>
      <c r="D174" s="89">
        <v>8427</v>
      </c>
      <c r="E174" s="106">
        <v>0.1</v>
      </c>
      <c r="F174" s="105">
        <f t="shared" si="142"/>
        <v>9269.7000000000007</v>
      </c>
      <c r="G174" s="39" t="s">
        <v>107</v>
      </c>
      <c r="H174" s="138">
        <f t="shared" si="136"/>
        <v>0.8580000000000001</v>
      </c>
      <c r="I174" s="138">
        <f t="shared" si="137"/>
        <v>7953.4026000000013</v>
      </c>
      <c r="J174" s="138">
        <f t="shared" si="138"/>
        <v>1.3420000000000001</v>
      </c>
      <c r="K174" s="138">
        <f t="shared" si="139"/>
        <v>12439.937400000003</v>
      </c>
      <c r="L174" s="138">
        <v>71.5</v>
      </c>
      <c r="M174" s="39">
        <f t="shared" si="140"/>
        <v>111.23640000000002</v>
      </c>
      <c r="N174" s="137">
        <v>2.2000000000000002</v>
      </c>
      <c r="O174" s="111">
        <f>N174*F174</f>
        <v>20393.340000000004</v>
      </c>
      <c r="P174" s="67"/>
    </row>
    <row r="175" spans="1:24" x14ac:dyDescent="0.2">
      <c r="A175" s="37" t="str">
        <f>IF(G175&lt;&gt;"",1+MAX($A$12:A174),"")</f>
        <v/>
      </c>
      <c r="D175" s="86"/>
      <c r="E175" s="78"/>
      <c r="F175" s="72"/>
      <c r="N175" s="135"/>
      <c r="O175" s="90"/>
      <c r="P175" s="67"/>
    </row>
    <row r="176" spans="1:24" x14ac:dyDescent="0.2">
      <c r="A176" s="81" t="str">
        <f>IF(G176&lt;&gt;"",1+MAX($A$12:A175),"")</f>
        <v/>
      </c>
      <c r="B176" s="11" t="s">
        <v>55</v>
      </c>
      <c r="C176" s="12" t="s">
        <v>56</v>
      </c>
      <c r="D176" s="13"/>
      <c r="E176" s="51"/>
      <c r="F176" s="51"/>
      <c r="G176" s="51"/>
      <c r="H176" s="51"/>
      <c r="I176" s="51"/>
      <c r="J176" s="51"/>
      <c r="K176" s="51"/>
      <c r="L176" s="51"/>
      <c r="M176" s="51"/>
      <c r="N176" s="131"/>
      <c r="O176" s="51"/>
      <c r="P176" s="52">
        <f>SUM(O177:O219)</f>
        <v>80115</v>
      </c>
    </row>
    <row r="177" spans="1:15" x14ac:dyDescent="0.2">
      <c r="A177" s="37" t="str">
        <f>IF(G177&lt;&gt;"",1+MAX($A$12:A176),"")</f>
        <v/>
      </c>
      <c r="F177" s="72"/>
    </row>
    <row r="178" spans="1:15" x14ac:dyDescent="0.2">
      <c r="A178" s="37" t="str">
        <f>IF(G178&lt;&gt;"",1+MAX($A$12:A177),"")</f>
        <v/>
      </c>
      <c r="C178" s="88" t="s">
        <v>258</v>
      </c>
      <c r="F178" s="72"/>
    </row>
    <row r="179" spans="1:15" x14ac:dyDescent="0.2">
      <c r="A179" s="37">
        <f>IF(G179&lt;&gt;"",1+MAX($A$12:A178),"")</f>
        <v>106</v>
      </c>
      <c r="C179" s="93" t="s">
        <v>259</v>
      </c>
      <c r="D179" s="99">
        <v>2</v>
      </c>
      <c r="E179" s="106">
        <v>0</v>
      </c>
      <c r="F179" s="105">
        <f t="shared" ref="F179" si="144">D179*(1+E179)</f>
        <v>2</v>
      </c>
      <c r="G179" s="39" t="s">
        <v>42</v>
      </c>
      <c r="H179" s="138">
        <f t="shared" ref="H179:H197" si="145">0.39*N179</f>
        <v>721.5</v>
      </c>
      <c r="I179" s="138">
        <f t="shared" ref="I179:I197" si="146">H179*F179</f>
        <v>1443</v>
      </c>
      <c r="J179" s="138">
        <f t="shared" ref="J179:J197" si="147">0.61*N179</f>
        <v>1128.5</v>
      </c>
      <c r="K179" s="138">
        <f t="shared" ref="K179:K197" si="148">J179*F179</f>
        <v>2257</v>
      </c>
      <c r="L179" s="138">
        <v>71.5</v>
      </c>
      <c r="M179" s="39">
        <f t="shared" ref="M179:M197" si="149">I179/L179</f>
        <v>20.181818181818183</v>
      </c>
      <c r="N179" s="137">
        <v>1850</v>
      </c>
      <c r="O179" s="111">
        <f>N179*F179</f>
        <v>3700</v>
      </c>
    </row>
    <row r="180" spans="1:15" x14ac:dyDescent="0.2">
      <c r="A180" s="37">
        <f>IF(G180&lt;&gt;"",1+MAX($A$12:A179),"")</f>
        <v>107</v>
      </c>
      <c r="C180" s="93" t="s">
        <v>260</v>
      </c>
      <c r="D180" s="99">
        <v>2</v>
      </c>
      <c r="E180" s="106">
        <v>0</v>
      </c>
      <c r="F180" s="105">
        <f t="shared" ref="F180:F197" si="150">D180*(1+E180)</f>
        <v>2</v>
      </c>
      <c r="G180" s="39" t="s">
        <v>42</v>
      </c>
      <c r="H180" s="138">
        <f t="shared" si="145"/>
        <v>429</v>
      </c>
      <c r="I180" s="138">
        <f t="shared" si="146"/>
        <v>858</v>
      </c>
      <c r="J180" s="138">
        <f t="shared" si="147"/>
        <v>671</v>
      </c>
      <c r="K180" s="138">
        <f t="shared" si="148"/>
        <v>1342</v>
      </c>
      <c r="L180" s="138">
        <v>71.5</v>
      </c>
      <c r="M180" s="39">
        <f t="shared" si="149"/>
        <v>12</v>
      </c>
      <c r="N180" s="137">
        <v>1100</v>
      </c>
      <c r="O180" s="111">
        <f t="shared" ref="O180:O197" si="151">N180*F180</f>
        <v>2200</v>
      </c>
    </row>
    <row r="181" spans="1:15" x14ac:dyDescent="0.2">
      <c r="A181" s="37">
        <f>IF(G181&lt;&gt;"",1+MAX($A$12:A180),"")</f>
        <v>108</v>
      </c>
      <c r="C181" s="93" t="s">
        <v>261</v>
      </c>
      <c r="D181" s="99">
        <v>19</v>
      </c>
      <c r="E181" s="106">
        <v>0</v>
      </c>
      <c r="F181" s="105">
        <f t="shared" si="150"/>
        <v>19</v>
      </c>
      <c r="G181" s="39" t="s">
        <v>42</v>
      </c>
      <c r="H181" s="138">
        <f t="shared" si="145"/>
        <v>370.5</v>
      </c>
      <c r="I181" s="138">
        <f t="shared" si="146"/>
        <v>7039.5</v>
      </c>
      <c r="J181" s="138">
        <f t="shared" si="147"/>
        <v>579.5</v>
      </c>
      <c r="K181" s="138">
        <f t="shared" si="148"/>
        <v>11010.5</v>
      </c>
      <c r="L181" s="138">
        <v>71.5</v>
      </c>
      <c r="M181" s="39">
        <f t="shared" si="149"/>
        <v>98.454545454545453</v>
      </c>
      <c r="N181" s="137">
        <v>950</v>
      </c>
      <c r="O181" s="111">
        <f t="shared" si="151"/>
        <v>18050</v>
      </c>
    </row>
    <row r="182" spans="1:15" x14ac:dyDescent="0.2">
      <c r="A182" s="37">
        <f>IF(G182&lt;&gt;"",1+MAX($A$12:A181),"")</f>
        <v>109</v>
      </c>
      <c r="C182" s="93" t="s">
        <v>262</v>
      </c>
      <c r="D182" s="99">
        <v>9</v>
      </c>
      <c r="E182" s="106">
        <v>0</v>
      </c>
      <c r="F182" s="105">
        <f t="shared" si="150"/>
        <v>9</v>
      </c>
      <c r="G182" s="39" t="s">
        <v>42</v>
      </c>
      <c r="H182" s="138">
        <f t="shared" si="145"/>
        <v>280.8</v>
      </c>
      <c r="I182" s="138">
        <f t="shared" si="146"/>
        <v>2527.2000000000003</v>
      </c>
      <c r="J182" s="138">
        <f t="shared" si="147"/>
        <v>439.2</v>
      </c>
      <c r="K182" s="138">
        <f t="shared" si="148"/>
        <v>3952.7999999999997</v>
      </c>
      <c r="L182" s="138">
        <v>71.5</v>
      </c>
      <c r="M182" s="39">
        <f t="shared" si="149"/>
        <v>35.345454545454551</v>
      </c>
      <c r="N182" s="137">
        <v>720</v>
      </c>
      <c r="O182" s="111">
        <f t="shared" si="151"/>
        <v>6480</v>
      </c>
    </row>
    <row r="183" spans="1:15" x14ac:dyDescent="0.2">
      <c r="A183" s="37">
        <f>IF(G183&lt;&gt;"",1+MAX($A$12:A182),"")</f>
        <v>110</v>
      </c>
      <c r="C183" s="93" t="s">
        <v>263</v>
      </c>
      <c r="D183" s="99">
        <v>3</v>
      </c>
      <c r="E183" s="106">
        <v>0</v>
      </c>
      <c r="F183" s="105">
        <f t="shared" si="150"/>
        <v>3</v>
      </c>
      <c r="G183" s="39" t="s">
        <v>42</v>
      </c>
      <c r="H183" s="138">
        <f t="shared" si="145"/>
        <v>351</v>
      </c>
      <c r="I183" s="138">
        <f t="shared" si="146"/>
        <v>1053</v>
      </c>
      <c r="J183" s="138">
        <f t="shared" si="147"/>
        <v>549</v>
      </c>
      <c r="K183" s="138">
        <f t="shared" si="148"/>
        <v>1647</v>
      </c>
      <c r="L183" s="138">
        <v>71.5</v>
      </c>
      <c r="M183" s="39">
        <f t="shared" si="149"/>
        <v>14.727272727272727</v>
      </c>
      <c r="N183" s="137">
        <v>900</v>
      </c>
      <c r="O183" s="111">
        <f t="shared" si="151"/>
        <v>2700</v>
      </c>
    </row>
    <row r="184" spans="1:15" x14ac:dyDescent="0.2">
      <c r="A184" s="37">
        <f>IF(G184&lt;&gt;"",1+MAX($A$12:A183),"")</f>
        <v>111</v>
      </c>
      <c r="C184" s="93" t="s">
        <v>264</v>
      </c>
      <c r="D184" s="99">
        <v>1</v>
      </c>
      <c r="E184" s="106">
        <v>0</v>
      </c>
      <c r="F184" s="105">
        <f t="shared" si="150"/>
        <v>1</v>
      </c>
      <c r="G184" s="39" t="s">
        <v>42</v>
      </c>
      <c r="H184" s="138">
        <f t="shared" si="145"/>
        <v>819</v>
      </c>
      <c r="I184" s="138">
        <f t="shared" si="146"/>
        <v>819</v>
      </c>
      <c r="J184" s="138">
        <f t="shared" si="147"/>
        <v>1281</v>
      </c>
      <c r="K184" s="138">
        <f t="shared" si="148"/>
        <v>1281</v>
      </c>
      <c r="L184" s="138">
        <v>71.5</v>
      </c>
      <c r="M184" s="39">
        <f t="shared" si="149"/>
        <v>11.454545454545455</v>
      </c>
      <c r="N184" s="137">
        <v>2100</v>
      </c>
      <c r="O184" s="111">
        <f t="shared" si="151"/>
        <v>2100</v>
      </c>
    </row>
    <row r="185" spans="1:15" x14ac:dyDescent="0.2">
      <c r="A185" s="37">
        <f>IF(G185&lt;&gt;"",1+MAX($A$12:A184),"")</f>
        <v>112</v>
      </c>
      <c r="C185" s="93" t="s">
        <v>265</v>
      </c>
      <c r="D185" s="99">
        <v>1</v>
      </c>
      <c r="E185" s="106">
        <v>0</v>
      </c>
      <c r="F185" s="105">
        <f t="shared" si="150"/>
        <v>1</v>
      </c>
      <c r="G185" s="39" t="s">
        <v>42</v>
      </c>
      <c r="H185" s="138">
        <f t="shared" si="145"/>
        <v>331.5</v>
      </c>
      <c r="I185" s="138">
        <f t="shared" si="146"/>
        <v>331.5</v>
      </c>
      <c r="J185" s="138">
        <f t="shared" si="147"/>
        <v>518.5</v>
      </c>
      <c r="K185" s="138">
        <f t="shared" si="148"/>
        <v>518.5</v>
      </c>
      <c r="L185" s="138">
        <v>71.5</v>
      </c>
      <c r="M185" s="39">
        <f t="shared" si="149"/>
        <v>4.6363636363636367</v>
      </c>
      <c r="N185" s="137">
        <v>850</v>
      </c>
      <c r="O185" s="111">
        <f t="shared" si="151"/>
        <v>850</v>
      </c>
    </row>
    <row r="186" spans="1:15" x14ac:dyDescent="0.2">
      <c r="A186" s="37">
        <f>IF(G186&lt;&gt;"",1+MAX($A$12:A185),"")</f>
        <v>113</v>
      </c>
      <c r="C186" s="93" t="s">
        <v>266</v>
      </c>
      <c r="D186" s="99">
        <v>1</v>
      </c>
      <c r="E186" s="106">
        <v>0</v>
      </c>
      <c r="F186" s="105">
        <f t="shared" si="150"/>
        <v>1</v>
      </c>
      <c r="G186" s="39" t="s">
        <v>42</v>
      </c>
      <c r="H186" s="138">
        <f t="shared" si="145"/>
        <v>253.5</v>
      </c>
      <c r="I186" s="138">
        <f t="shared" si="146"/>
        <v>253.5</v>
      </c>
      <c r="J186" s="138">
        <f t="shared" si="147"/>
        <v>396.5</v>
      </c>
      <c r="K186" s="138">
        <f t="shared" si="148"/>
        <v>396.5</v>
      </c>
      <c r="L186" s="138">
        <v>71.5</v>
      </c>
      <c r="M186" s="39">
        <f t="shared" si="149"/>
        <v>3.5454545454545454</v>
      </c>
      <c r="N186" s="137">
        <v>650</v>
      </c>
      <c r="O186" s="111">
        <f t="shared" si="151"/>
        <v>650</v>
      </c>
    </row>
    <row r="187" spans="1:15" x14ac:dyDescent="0.2">
      <c r="A187" s="37">
        <f>IF(G187&lt;&gt;"",1+MAX($A$12:A186),"")</f>
        <v>114</v>
      </c>
      <c r="C187" s="93" t="s">
        <v>267</v>
      </c>
      <c r="D187" s="99">
        <v>2</v>
      </c>
      <c r="E187" s="106">
        <v>0</v>
      </c>
      <c r="F187" s="105">
        <f t="shared" si="150"/>
        <v>2</v>
      </c>
      <c r="G187" s="39" t="s">
        <v>42</v>
      </c>
      <c r="H187" s="138">
        <f t="shared" si="145"/>
        <v>312</v>
      </c>
      <c r="I187" s="138">
        <f t="shared" si="146"/>
        <v>624</v>
      </c>
      <c r="J187" s="138">
        <f t="shared" si="147"/>
        <v>488</v>
      </c>
      <c r="K187" s="138">
        <f t="shared" si="148"/>
        <v>976</v>
      </c>
      <c r="L187" s="138">
        <v>71.5</v>
      </c>
      <c r="M187" s="39">
        <f t="shared" si="149"/>
        <v>8.7272727272727266</v>
      </c>
      <c r="N187" s="137">
        <v>800</v>
      </c>
      <c r="O187" s="111">
        <f t="shared" si="151"/>
        <v>1600</v>
      </c>
    </row>
    <row r="188" spans="1:15" x14ac:dyDescent="0.2">
      <c r="A188" s="37">
        <f>IF(G188&lt;&gt;"",1+MAX($A$12:A187),"")</f>
        <v>115</v>
      </c>
      <c r="C188" s="93" t="s">
        <v>268</v>
      </c>
      <c r="D188" s="99">
        <v>6</v>
      </c>
      <c r="E188" s="106">
        <v>0</v>
      </c>
      <c r="F188" s="105">
        <f t="shared" si="150"/>
        <v>6</v>
      </c>
      <c r="G188" s="39" t="s">
        <v>42</v>
      </c>
      <c r="H188" s="138">
        <f t="shared" si="145"/>
        <v>304.2</v>
      </c>
      <c r="I188" s="138">
        <f t="shared" si="146"/>
        <v>1825.1999999999998</v>
      </c>
      <c r="J188" s="138">
        <f t="shared" si="147"/>
        <v>475.8</v>
      </c>
      <c r="K188" s="138">
        <f t="shared" si="148"/>
        <v>2854.8</v>
      </c>
      <c r="L188" s="138">
        <v>71.5</v>
      </c>
      <c r="M188" s="39">
        <f t="shared" si="149"/>
        <v>25.527272727272724</v>
      </c>
      <c r="N188" s="137">
        <v>780</v>
      </c>
      <c r="O188" s="111">
        <f t="shared" si="151"/>
        <v>4680</v>
      </c>
    </row>
    <row r="189" spans="1:15" x14ac:dyDescent="0.2">
      <c r="A189" s="37">
        <f>IF(G189&lt;&gt;"",1+MAX($A$12:A188),"")</f>
        <v>116</v>
      </c>
      <c r="C189" s="93" t="s">
        <v>269</v>
      </c>
      <c r="D189" s="99">
        <v>1</v>
      </c>
      <c r="E189" s="106">
        <v>0</v>
      </c>
      <c r="F189" s="105">
        <f t="shared" si="150"/>
        <v>1</v>
      </c>
      <c r="G189" s="39" t="s">
        <v>42</v>
      </c>
      <c r="H189" s="138">
        <f t="shared" si="145"/>
        <v>721.5</v>
      </c>
      <c r="I189" s="138">
        <f t="shared" si="146"/>
        <v>721.5</v>
      </c>
      <c r="J189" s="138">
        <f t="shared" si="147"/>
        <v>1128.5</v>
      </c>
      <c r="K189" s="138">
        <f t="shared" si="148"/>
        <v>1128.5</v>
      </c>
      <c r="L189" s="138">
        <v>71.5</v>
      </c>
      <c r="M189" s="39">
        <f t="shared" si="149"/>
        <v>10.090909090909092</v>
      </c>
      <c r="N189" s="137">
        <v>1850</v>
      </c>
      <c r="O189" s="111">
        <f t="shared" si="151"/>
        <v>1850</v>
      </c>
    </row>
    <row r="190" spans="1:15" x14ac:dyDescent="0.2">
      <c r="A190" s="37">
        <f>IF(G190&lt;&gt;"",1+MAX($A$12:A189),"")</f>
        <v>117</v>
      </c>
      <c r="C190" s="93" t="s">
        <v>270</v>
      </c>
      <c r="D190" s="99">
        <v>1</v>
      </c>
      <c r="E190" s="106">
        <v>0</v>
      </c>
      <c r="F190" s="105">
        <f t="shared" si="150"/>
        <v>1</v>
      </c>
      <c r="G190" s="39" t="s">
        <v>42</v>
      </c>
      <c r="H190" s="138">
        <f t="shared" si="145"/>
        <v>370.5</v>
      </c>
      <c r="I190" s="138">
        <f t="shared" si="146"/>
        <v>370.5</v>
      </c>
      <c r="J190" s="138">
        <f t="shared" si="147"/>
        <v>579.5</v>
      </c>
      <c r="K190" s="138">
        <f t="shared" si="148"/>
        <v>579.5</v>
      </c>
      <c r="L190" s="138">
        <v>71.5</v>
      </c>
      <c r="M190" s="39">
        <f t="shared" si="149"/>
        <v>5.1818181818181817</v>
      </c>
      <c r="N190" s="137">
        <v>950</v>
      </c>
      <c r="O190" s="111">
        <f t="shared" si="151"/>
        <v>950</v>
      </c>
    </row>
    <row r="191" spans="1:15" x14ac:dyDescent="0.2">
      <c r="A191" s="37">
        <f>IF(G191&lt;&gt;"",1+MAX($A$12:A190),"")</f>
        <v>118</v>
      </c>
      <c r="C191" s="93" t="s">
        <v>271</v>
      </c>
      <c r="D191" s="99">
        <v>1</v>
      </c>
      <c r="E191" s="106">
        <v>0</v>
      </c>
      <c r="F191" s="105">
        <f t="shared" si="150"/>
        <v>1</v>
      </c>
      <c r="G191" s="39" t="s">
        <v>42</v>
      </c>
      <c r="H191" s="138">
        <f t="shared" si="145"/>
        <v>312</v>
      </c>
      <c r="I191" s="138">
        <f t="shared" si="146"/>
        <v>312</v>
      </c>
      <c r="J191" s="138">
        <f t="shared" si="147"/>
        <v>488</v>
      </c>
      <c r="K191" s="138">
        <f t="shared" si="148"/>
        <v>488</v>
      </c>
      <c r="L191" s="138">
        <v>71.5</v>
      </c>
      <c r="M191" s="39">
        <f t="shared" si="149"/>
        <v>4.3636363636363633</v>
      </c>
      <c r="N191" s="137">
        <v>800</v>
      </c>
      <c r="O191" s="111">
        <f t="shared" si="151"/>
        <v>800</v>
      </c>
    </row>
    <row r="192" spans="1:15" x14ac:dyDescent="0.2">
      <c r="A192" s="37">
        <f>IF(G192&lt;&gt;"",1+MAX($A$12:A191),"")</f>
        <v>119</v>
      </c>
      <c r="C192" s="93" t="s">
        <v>272</v>
      </c>
      <c r="D192" s="99">
        <v>1</v>
      </c>
      <c r="E192" s="106">
        <v>0</v>
      </c>
      <c r="F192" s="105">
        <f t="shared" si="150"/>
        <v>1</v>
      </c>
      <c r="G192" s="39" t="s">
        <v>42</v>
      </c>
      <c r="H192" s="138">
        <f t="shared" si="145"/>
        <v>936</v>
      </c>
      <c r="I192" s="138">
        <f t="shared" si="146"/>
        <v>936</v>
      </c>
      <c r="J192" s="138">
        <f t="shared" si="147"/>
        <v>1464</v>
      </c>
      <c r="K192" s="138">
        <f t="shared" si="148"/>
        <v>1464</v>
      </c>
      <c r="L192" s="138">
        <v>71.5</v>
      </c>
      <c r="M192" s="39">
        <f t="shared" si="149"/>
        <v>13.090909090909092</v>
      </c>
      <c r="N192" s="137">
        <v>2400</v>
      </c>
      <c r="O192" s="111">
        <f t="shared" si="151"/>
        <v>2400</v>
      </c>
    </row>
    <row r="193" spans="1:15" x14ac:dyDescent="0.2">
      <c r="A193" s="37">
        <f>IF(G193&lt;&gt;"",1+MAX($A$12:A192),"")</f>
        <v>120</v>
      </c>
      <c r="C193" s="93" t="s">
        <v>273</v>
      </c>
      <c r="D193" s="99">
        <v>1</v>
      </c>
      <c r="E193" s="106">
        <v>0</v>
      </c>
      <c r="F193" s="105">
        <f t="shared" si="150"/>
        <v>1</v>
      </c>
      <c r="G193" s="39" t="s">
        <v>42</v>
      </c>
      <c r="H193" s="138">
        <f t="shared" si="145"/>
        <v>741</v>
      </c>
      <c r="I193" s="138">
        <f t="shared" si="146"/>
        <v>741</v>
      </c>
      <c r="J193" s="138">
        <f t="shared" si="147"/>
        <v>1159</v>
      </c>
      <c r="K193" s="138">
        <f t="shared" si="148"/>
        <v>1159</v>
      </c>
      <c r="L193" s="138">
        <v>71.5</v>
      </c>
      <c r="M193" s="39">
        <f t="shared" si="149"/>
        <v>10.363636363636363</v>
      </c>
      <c r="N193" s="137">
        <v>1900</v>
      </c>
      <c r="O193" s="111">
        <f t="shared" si="151"/>
        <v>1900</v>
      </c>
    </row>
    <row r="194" spans="1:15" x14ac:dyDescent="0.2">
      <c r="A194" s="37">
        <f>IF(G194&lt;&gt;"",1+MAX($A$12:A193),"")</f>
        <v>121</v>
      </c>
      <c r="C194" s="93" t="s">
        <v>274</v>
      </c>
      <c r="D194" s="99">
        <v>7</v>
      </c>
      <c r="E194" s="106">
        <v>0</v>
      </c>
      <c r="F194" s="105">
        <f t="shared" si="150"/>
        <v>7</v>
      </c>
      <c r="G194" s="39" t="s">
        <v>42</v>
      </c>
      <c r="H194" s="138">
        <f t="shared" si="145"/>
        <v>304.2</v>
      </c>
      <c r="I194" s="138">
        <f t="shared" si="146"/>
        <v>2129.4</v>
      </c>
      <c r="J194" s="138">
        <f t="shared" si="147"/>
        <v>475.8</v>
      </c>
      <c r="K194" s="138">
        <f t="shared" si="148"/>
        <v>3330.6</v>
      </c>
      <c r="L194" s="138">
        <v>71.5</v>
      </c>
      <c r="M194" s="39">
        <f t="shared" si="149"/>
        <v>29.781818181818185</v>
      </c>
      <c r="N194" s="137">
        <v>780</v>
      </c>
      <c r="O194" s="111">
        <f t="shared" si="151"/>
        <v>5460</v>
      </c>
    </row>
    <row r="195" spans="1:15" x14ac:dyDescent="0.2">
      <c r="A195" s="37">
        <f>IF(G195&lt;&gt;"",1+MAX($A$12:A194),"")</f>
        <v>122</v>
      </c>
      <c r="C195" s="93" t="s">
        <v>275</v>
      </c>
      <c r="D195" s="99">
        <v>1</v>
      </c>
      <c r="E195" s="106">
        <v>0</v>
      </c>
      <c r="F195" s="105">
        <f t="shared" si="150"/>
        <v>1</v>
      </c>
      <c r="G195" s="39" t="s">
        <v>42</v>
      </c>
      <c r="H195" s="138">
        <f t="shared" si="145"/>
        <v>292.5</v>
      </c>
      <c r="I195" s="138">
        <f t="shared" si="146"/>
        <v>292.5</v>
      </c>
      <c r="J195" s="138">
        <f t="shared" si="147"/>
        <v>457.5</v>
      </c>
      <c r="K195" s="138">
        <f t="shared" si="148"/>
        <v>457.5</v>
      </c>
      <c r="L195" s="138">
        <v>71.5</v>
      </c>
      <c r="M195" s="39">
        <f t="shared" si="149"/>
        <v>4.0909090909090908</v>
      </c>
      <c r="N195" s="137">
        <v>750</v>
      </c>
      <c r="O195" s="111">
        <f t="shared" si="151"/>
        <v>750</v>
      </c>
    </row>
    <row r="196" spans="1:15" x14ac:dyDescent="0.2">
      <c r="A196" s="37">
        <f>IF(G196&lt;&gt;"",1+MAX($A$12:A195),"")</f>
        <v>123</v>
      </c>
      <c r="C196" s="93" t="s">
        <v>276</v>
      </c>
      <c r="D196" s="99">
        <v>7</v>
      </c>
      <c r="E196" s="106">
        <v>0</v>
      </c>
      <c r="F196" s="105">
        <f t="shared" si="150"/>
        <v>7</v>
      </c>
      <c r="G196" s="39" t="s">
        <v>42</v>
      </c>
      <c r="H196" s="138">
        <f t="shared" si="145"/>
        <v>292.5</v>
      </c>
      <c r="I196" s="138">
        <f t="shared" si="146"/>
        <v>2047.5</v>
      </c>
      <c r="J196" s="138">
        <f t="shared" si="147"/>
        <v>457.5</v>
      </c>
      <c r="K196" s="138">
        <f t="shared" si="148"/>
        <v>3202.5</v>
      </c>
      <c r="L196" s="138">
        <v>71.5</v>
      </c>
      <c r="M196" s="39">
        <f t="shared" si="149"/>
        <v>28.636363636363637</v>
      </c>
      <c r="N196" s="137">
        <v>750</v>
      </c>
      <c r="O196" s="111">
        <f t="shared" si="151"/>
        <v>5250</v>
      </c>
    </row>
    <row r="197" spans="1:15" x14ac:dyDescent="0.2">
      <c r="A197" s="37">
        <f>IF(G197&lt;&gt;"",1+MAX($A$12:A196),"")</f>
        <v>124</v>
      </c>
      <c r="C197" s="93" t="s">
        <v>277</v>
      </c>
      <c r="D197" s="99">
        <v>3</v>
      </c>
      <c r="E197" s="106">
        <v>0</v>
      </c>
      <c r="F197" s="105">
        <f t="shared" si="150"/>
        <v>3</v>
      </c>
      <c r="G197" s="39" t="s">
        <v>42</v>
      </c>
      <c r="H197" s="138">
        <f t="shared" si="145"/>
        <v>292.5</v>
      </c>
      <c r="I197" s="138">
        <f t="shared" si="146"/>
        <v>877.5</v>
      </c>
      <c r="J197" s="138">
        <f t="shared" si="147"/>
        <v>457.5</v>
      </c>
      <c r="K197" s="138">
        <f t="shared" si="148"/>
        <v>1372.5</v>
      </c>
      <c r="L197" s="138">
        <v>71.5</v>
      </c>
      <c r="M197" s="39">
        <f t="shared" si="149"/>
        <v>12.272727272727273</v>
      </c>
      <c r="N197" s="137">
        <v>750</v>
      </c>
      <c r="O197" s="111">
        <f t="shared" si="151"/>
        <v>2250</v>
      </c>
    </row>
    <row r="198" spans="1:15" x14ac:dyDescent="0.2">
      <c r="A198" s="37" t="str">
        <f>IF(G198&lt;&gt;"",1+MAX($A$12:A197),"")</f>
        <v/>
      </c>
      <c r="C198" s="93"/>
      <c r="D198" s="99"/>
      <c r="E198" s="78"/>
      <c r="F198" s="72"/>
      <c r="G198" s="95"/>
      <c r="H198" s="95"/>
      <c r="I198" s="95"/>
      <c r="J198" s="95"/>
      <c r="K198" s="95"/>
      <c r="L198" s="95"/>
      <c r="M198" s="95"/>
      <c r="O198" s="90"/>
    </row>
    <row r="199" spans="1:15" x14ac:dyDescent="0.2">
      <c r="A199" s="37" t="str">
        <f>IF(G199&lt;&gt;"",1+MAX($A$12:A198),"")</f>
        <v/>
      </c>
      <c r="C199" s="97" t="s">
        <v>278</v>
      </c>
      <c r="D199" s="99"/>
      <c r="E199" s="78"/>
      <c r="F199" s="72"/>
      <c r="G199" s="95"/>
      <c r="H199" s="95"/>
      <c r="I199" s="95"/>
      <c r="J199" s="95"/>
      <c r="K199" s="95"/>
      <c r="L199" s="95"/>
      <c r="M199" s="95"/>
      <c r="O199" s="90"/>
    </row>
    <row r="200" spans="1:15" x14ac:dyDescent="0.2">
      <c r="A200" s="37">
        <f>IF(G200&lt;&gt;"",1+MAX($A$12:A199),"")</f>
        <v>125</v>
      </c>
      <c r="C200" s="93" t="s">
        <v>279</v>
      </c>
      <c r="D200" s="99">
        <v>2</v>
      </c>
      <c r="E200" s="106">
        <v>0</v>
      </c>
      <c r="F200" s="105">
        <f t="shared" ref="F200:F218" si="152">D200*(1+E200)</f>
        <v>2</v>
      </c>
      <c r="G200" s="39" t="s">
        <v>42</v>
      </c>
      <c r="H200" s="138">
        <f t="shared" ref="H200:H218" si="153">0.39*N200</f>
        <v>169.65</v>
      </c>
      <c r="I200" s="138">
        <f t="shared" ref="I200:I218" si="154">H200*F200</f>
        <v>339.3</v>
      </c>
      <c r="J200" s="138">
        <f t="shared" ref="J200:J218" si="155">0.61*N200</f>
        <v>265.34999999999997</v>
      </c>
      <c r="K200" s="138">
        <f t="shared" ref="K200:K218" si="156">J200*F200</f>
        <v>530.69999999999993</v>
      </c>
      <c r="L200" s="138">
        <v>71.5</v>
      </c>
      <c r="M200" s="39">
        <f t="shared" ref="M200:M218" si="157">I200/L200</f>
        <v>4.745454545454546</v>
      </c>
      <c r="N200" s="137">
        <v>435</v>
      </c>
      <c r="O200" s="111">
        <f t="shared" ref="O200:O218" si="158">N200*F200</f>
        <v>870</v>
      </c>
    </row>
    <row r="201" spans="1:15" x14ac:dyDescent="0.2">
      <c r="A201" s="37">
        <f>IF(G201&lt;&gt;"",1+MAX($A$12:A200),"")</f>
        <v>126</v>
      </c>
      <c r="C201" s="93" t="s">
        <v>280</v>
      </c>
      <c r="D201" s="99">
        <v>6</v>
      </c>
      <c r="E201" s="106">
        <v>0</v>
      </c>
      <c r="F201" s="105">
        <f t="shared" si="152"/>
        <v>6</v>
      </c>
      <c r="G201" s="39" t="s">
        <v>42</v>
      </c>
      <c r="H201" s="138">
        <f t="shared" si="153"/>
        <v>187.20000000000002</v>
      </c>
      <c r="I201" s="138">
        <f t="shared" si="154"/>
        <v>1123.2</v>
      </c>
      <c r="J201" s="138">
        <f t="shared" si="155"/>
        <v>292.8</v>
      </c>
      <c r="K201" s="138">
        <f t="shared" si="156"/>
        <v>1756.8000000000002</v>
      </c>
      <c r="L201" s="138">
        <v>71.5</v>
      </c>
      <c r="M201" s="39">
        <f t="shared" si="157"/>
        <v>15.709090909090909</v>
      </c>
      <c r="N201" s="137">
        <v>480</v>
      </c>
      <c r="O201" s="111">
        <f t="shared" si="158"/>
        <v>2880</v>
      </c>
    </row>
    <row r="202" spans="1:15" x14ac:dyDescent="0.2">
      <c r="A202" s="37">
        <f>IF(G202&lt;&gt;"",1+MAX($A$12:A201),"")</f>
        <v>127</v>
      </c>
      <c r="C202" s="93" t="s">
        <v>281</v>
      </c>
      <c r="D202" s="99">
        <v>2</v>
      </c>
      <c r="E202" s="106">
        <v>0</v>
      </c>
      <c r="F202" s="105">
        <f t="shared" si="152"/>
        <v>2</v>
      </c>
      <c r="G202" s="39" t="s">
        <v>42</v>
      </c>
      <c r="H202" s="138">
        <f t="shared" si="153"/>
        <v>169.65</v>
      </c>
      <c r="I202" s="138">
        <f t="shared" si="154"/>
        <v>339.3</v>
      </c>
      <c r="J202" s="138">
        <f t="shared" si="155"/>
        <v>265.34999999999997</v>
      </c>
      <c r="K202" s="138">
        <f t="shared" si="156"/>
        <v>530.69999999999993</v>
      </c>
      <c r="L202" s="138">
        <v>71.5</v>
      </c>
      <c r="M202" s="39">
        <f t="shared" si="157"/>
        <v>4.745454545454546</v>
      </c>
      <c r="N202" s="137">
        <v>435</v>
      </c>
      <c r="O202" s="111">
        <f t="shared" si="158"/>
        <v>870</v>
      </c>
    </row>
    <row r="203" spans="1:15" x14ac:dyDescent="0.2">
      <c r="A203" s="37">
        <f>IF(G203&lt;&gt;"",1+MAX($A$12:A202),"")</f>
        <v>128</v>
      </c>
      <c r="C203" s="93" t="s">
        <v>282</v>
      </c>
      <c r="D203" s="99">
        <v>2</v>
      </c>
      <c r="E203" s="106">
        <v>0</v>
      </c>
      <c r="F203" s="105">
        <f t="shared" si="152"/>
        <v>2</v>
      </c>
      <c r="G203" s="39" t="s">
        <v>42</v>
      </c>
      <c r="H203" s="138">
        <f t="shared" si="153"/>
        <v>169.65</v>
      </c>
      <c r="I203" s="138">
        <f t="shared" si="154"/>
        <v>339.3</v>
      </c>
      <c r="J203" s="138">
        <f t="shared" si="155"/>
        <v>265.34999999999997</v>
      </c>
      <c r="K203" s="138">
        <f t="shared" si="156"/>
        <v>530.69999999999993</v>
      </c>
      <c r="L203" s="138">
        <v>71.5</v>
      </c>
      <c r="M203" s="39">
        <f t="shared" si="157"/>
        <v>4.745454545454546</v>
      </c>
      <c r="N203" s="137">
        <v>435</v>
      </c>
      <c r="O203" s="111">
        <f t="shared" si="158"/>
        <v>870</v>
      </c>
    </row>
    <row r="204" spans="1:15" x14ac:dyDescent="0.2">
      <c r="A204" s="37">
        <f>IF(G204&lt;&gt;"",1+MAX($A$12:A203),"")</f>
        <v>129</v>
      </c>
      <c r="C204" s="93" t="s">
        <v>283</v>
      </c>
      <c r="D204" s="99">
        <v>3</v>
      </c>
      <c r="E204" s="106">
        <v>0</v>
      </c>
      <c r="F204" s="105">
        <f t="shared" si="152"/>
        <v>3</v>
      </c>
      <c r="G204" s="39" t="s">
        <v>42</v>
      </c>
      <c r="H204" s="138">
        <f t="shared" si="153"/>
        <v>169.65</v>
      </c>
      <c r="I204" s="138">
        <f t="shared" si="154"/>
        <v>508.95000000000005</v>
      </c>
      <c r="J204" s="138">
        <f t="shared" si="155"/>
        <v>265.34999999999997</v>
      </c>
      <c r="K204" s="138">
        <f t="shared" si="156"/>
        <v>796.05</v>
      </c>
      <c r="L204" s="138">
        <v>71.5</v>
      </c>
      <c r="M204" s="39">
        <f t="shared" si="157"/>
        <v>7.1181818181818191</v>
      </c>
      <c r="N204" s="137">
        <v>435</v>
      </c>
      <c r="O204" s="111">
        <f t="shared" si="158"/>
        <v>1305</v>
      </c>
    </row>
    <row r="205" spans="1:15" x14ac:dyDescent="0.2">
      <c r="A205" s="37">
        <f>IF(G205&lt;&gt;"",1+MAX($A$12:A204),"")</f>
        <v>130</v>
      </c>
      <c r="C205" s="93" t="s">
        <v>284</v>
      </c>
      <c r="D205" s="99">
        <v>3</v>
      </c>
      <c r="E205" s="106">
        <v>0</v>
      </c>
      <c r="F205" s="105">
        <f t="shared" si="152"/>
        <v>3</v>
      </c>
      <c r="G205" s="39" t="s">
        <v>42</v>
      </c>
      <c r="H205" s="138">
        <f t="shared" si="153"/>
        <v>169.65</v>
      </c>
      <c r="I205" s="138">
        <f t="shared" si="154"/>
        <v>508.95000000000005</v>
      </c>
      <c r="J205" s="138">
        <f t="shared" si="155"/>
        <v>265.34999999999997</v>
      </c>
      <c r="K205" s="138">
        <f t="shared" si="156"/>
        <v>796.05</v>
      </c>
      <c r="L205" s="138">
        <v>71.5</v>
      </c>
      <c r="M205" s="39">
        <f t="shared" si="157"/>
        <v>7.1181818181818191</v>
      </c>
      <c r="N205" s="137">
        <v>435</v>
      </c>
      <c r="O205" s="111">
        <f t="shared" si="158"/>
        <v>1305</v>
      </c>
    </row>
    <row r="206" spans="1:15" x14ac:dyDescent="0.2">
      <c r="A206" s="37">
        <f>IF(G206&lt;&gt;"",1+MAX($A$12:A205),"")</f>
        <v>131</v>
      </c>
      <c r="C206" s="93" t="s">
        <v>285</v>
      </c>
      <c r="D206" s="99">
        <v>2</v>
      </c>
      <c r="E206" s="106">
        <v>0</v>
      </c>
      <c r="F206" s="105">
        <f t="shared" si="152"/>
        <v>2</v>
      </c>
      <c r="G206" s="39" t="s">
        <v>42</v>
      </c>
      <c r="H206" s="138">
        <f t="shared" si="153"/>
        <v>169.65</v>
      </c>
      <c r="I206" s="138">
        <f t="shared" si="154"/>
        <v>339.3</v>
      </c>
      <c r="J206" s="138">
        <f t="shared" si="155"/>
        <v>265.34999999999997</v>
      </c>
      <c r="K206" s="138">
        <f t="shared" si="156"/>
        <v>530.69999999999993</v>
      </c>
      <c r="L206" s="138">
        <v>71.5</v>
      </c>
      <c r="M206" s="39">
        <f t="shared" si="157"/>
        <v>4.745454545454546</v>
      </c>
      <c r="N206" s="137">
        <v>435</v>
      </c>
      <c r="O206" s="111">
        <f t="shared" si="158"/>
        <v>870</v>
      </c>
    </row>
    <row r="207" spans="1:15" x14ac:dyDescent="0.2">
      <c r="A207" s="37">
        <f>IF(G207&lt;&gt;"",1+MAX($A$12:A206),"")</f>
        <v>132</v>
      </c>
      <c r="C207" s="93" t="s">
        <v>286</v>
      </c>
      <c r="D207" s="99">
        <v>1</v>
      </c>
      <c r="E207" s="106">
        <v>0</v>
      </c>
      <c r="F207" s="105">
        <f t="shared" si="152"/>
        <v>1</v>
      </c>
      <c r="G207" s="39" t="s">
        <v>42</v>
      </c>
      <c r="H207" s="138">
        <f t="shared" si="153"/>
        <v>169.65</v>
      </c>
      <c r="I207" s="138">
        <f t="shared" si="154"/>
        <v>169.65</v>
      </c>
      <c r="J207" s="138">
        <f t="shared" si="155"/>
        <v>265.34999999999997</v>
      </c>
      <c r="K207" s="138">
        <f t="shared" si="156"/>
        <v>265.34999999999997</v>
      </c>
      <c r="L207" s="138">
        <v>71.5</v>
      </c>
      <c r="M207" s="39">
        <f t="shared" si="157"/>
        <v>2.372727272727273</v>
      </c>
      <c r="N207" s="137">
        <v>435</v>
      </c>
      <c r="O207" s="111">
        <f t="shared" si="158"/>
        <v>435</v>
      </c>
    </row>
    <row r="208" spans="1:15" x14ac:dyDescent="0.2">
      <c r="A208" s="37">
        <f>IF(G208&lt;&gt;"",1+MAX($A$12:A207),"")</f>
        <v>133</v>
      </c>
      <c r="C208" s="93" t="s">
        <v>287</v>
      </c>
      <c r="D208" s="99">
        <v>2</v>
      </c>
      <c r="E208" s="106">
        <v>0</v>
      </c>
      <c r="F208" s="105">
        <f t="shared" si="152"/>
        <v>2</v>
      </c>
      <c r="G208" s="39" t="s">
        <v>42</v>
      </c>
      <c r="H208" s="138">
        <f t="shared" si="153"/>
        <v>169.65</v>
      </c>
      <c r="I208" s="138">
        <f t="shared" si="154"/>
        <v>339.3</v>
      </c>
      <c r="J208" s="138">
        <f t="shared" si="155"/>
        <v>265.34999999999997</v>
      </c>
      <c r="K208" s="138">
        <f t="shared" si="156"/>
        <v>530.69999999999993</v>
      </c>
      <c r="L208" s="138">
        <v>71.5</v>
      </c>
      <c r="M208" s="39">
        <f t="shared" si="157"/>
        <v>4.745454545454546</v>
      </c>
      <c r="N208" s="137">
        <v>435</v>
      </c>
      <c r="O208" s="111">
        <f t="shared" si="158"/>
        <v>870</v>
      </c>
    </row>
    <row r="209" spans="1:16" x14ac:dyDescent="0.2">
      <c r="A209" s="37">
        <f>IF(G209&lt;&gt;"",1+MAX($A$12:A208),"")</f>
        <v>134</v>
      </c>
      <c r="C209" s="93" t="s">
        <v>288</v>
      </c>
      <c r="D209" s="99">
        <v>1</v>
      </c>
      <c r="E209" s="106">
        <v>0</v>
      </c>
      <c r="F209" s="105">
        <f t="shared" si="152"/>
        <v>1</v>
      </c>
      <c r="G209" s="39" t="s">
        <v>42</v>
      </c>
      <c r="H209" s="138">
        <f t="shared" si="153"/>
        <v>169.65</v>
      </c>
      <c r="I209" s="138">
        <f t="shared" si="154"/>
        <v>169.65</v>
      </c>
      <c r="J209" s="138">
        <f t="shared" si="155"/>
        <v>265.34999999999997</v>
      </c>
      <c r="K209" s="138">
        <f t="shared" si="156"/>
        <v>265.34999999999997</v>
      </c>
      <c r="L209" s="138">
        <v>71.5</v>
      </c>
      <c r="M209" s="39">
        <f t="shared" si="157"/>
        <v>2.372727272727273</v>
      </c>
      <c r="N209" s="137">
        <v>435</v>
      </c>
      <c r="O209" s="111">
        <f t="shared" si="158"/>
        <v>435</v>
      </c>
    </row>
    <row r="210" spans="1:16" x14ac:dyDescent="0.2">
      <c r="A210" s="37">
        <f>IF(G210&lt;&gt;"",1+MAX($A$12:A209),"")</f>
        <v>135</v>
      </c>
      <c r="C210" s="93" t="s">
        <v>289</v>
      </c>
      <c r="D210" s="99">
        <v>1</v>
      </c>
      <c r="E210" s="106">
        <v>0</v>
      </c>
      <c r="F210" s="105">
        <f t="shared" si="152"/>
        <v>1</v>
      </c>
      <c r="G210" s="39" t="s">
        <v>42</v>
      </c>
      <c r="H210" s="138">
        <f t="shared" si="153"/>
        <v>169.65</v>
      </c>
      <c r="I210" s="138">
        <f t="shared" si="154"/>
        <v>169.65</v>
      </c>
      <c r="J210" s="138">
        <f t="shared" si="155"/>
        <v>265.34999999999997</v>
      </c>
      <c r="K210" s="138">
        <f t="shared" si="156"/>
        <v>265.34999999999997</v>
      </c>
      <c r="L210" s="138">
        <v>71.5</v>
      </c>
      <c r="M210" s="39">
        <f t="shared" si="157"/>
        <v>2.372727272727273</v>
      </c>
      <c r="N210" s="137">
        <v>435</v>
      </c>
      <c r="O210" s="111">
        <f t="shared" si="158"/>
        <v>435</v>
      </c>
    </row>
    <row r="211" spans="1:16" x14ac:dyDescent="0.2">
      <c r="A211" s="37">
        <f>IF(G211&lt;&gt;"",1+MAX($A$12:A210),"")</f>
        <v>136</v>
      </c>
      <c r="C211" s="93" t="s">
        <v>290</v>
      </c>
      <c r="D211" s="99">
        <v>1</v>
      </c>
      <c r="E211" s="106">
        <v>0</v>
      </c>
      <c r="F211" s="105">
        <f t="shared" si="152"/>
        <v>1</v>
      </c>
      <c r="G211" s="39" t="s">
        <v>42</v>
      </c>
      <c r="H211" s="138">
        <f t="shared" si="153"/>
        <v>169.65</v>
      </c>
      <c r="I211" s="138">
        <f t="shared" si="154"/>
        <v>169.65</v>
      </c>
      <c r="J211" s="138">
        <f t="shared" si="155"/>
        <v>265.34999999999997</v>
      </c>
      <c r="K211" s="138">
        <f t="shared" si="156"/>
        <v>265.34999999999997</v>
      </c>
      <c r="L211" s="138">
        <v>71.5</v>
      </c>
      <c r="M211" s="39">
        <f t="shared" si="157"/>
        <v>2.372727272727273</v>
      </c>
      <c r="N211" s="137">
        <v>435</v>
      </c>
      <c r="O211" s="111">
        <f t="shared" si="158"/>
        <v>435</v>
      </c>
    </row>
    <row r="212" spans="1:16" x14ac:dyDescent="0.2">
      <c r="A212" s="37">
        <f>IF(G212&lt;&gt;"",1+MAX($A$12:A211),"")</f>
        <v>137</v>
      </c>
      <c r="C212" s="93" t="s">
        <v>291</v>
      </c>
      <c r="D212" s="99">
        <v>1</v>
      </c>
      <c r="E212" s="106">
        <v>0</v>
      </c>
      <c r="F212" s="105">
        <f t="shared" si="152"/>
        <v>1</v>
      </c>
      <c r="G212" s="39" t="s">
        <v>42</v>
      </c>
      <c r="H212" s="138">
        <f t="shared" si="153"/>
        <v>169.65</v>
      </c>
      <c r="I212" s="138">
        <f t="shared" si="154"/>
        <v>169.65</v>
      </c>
      <c r="J212" s="138">
        <f t="shared" si="155"/>
        <v>265.34999999999997</v>
      </c>
      <c r="K212" s="138">
        <f t="shared" si="156"/>
        <v>265.34999999999997</v>
      </c>
      <c r="L212" s="138">
        <v>71.5</v>
      </c>
      <c r="M212" s="39">
        <f t="shared" si="157"/>
        <v>2.372727272727273</v>
      </c>
      <c r="N212" s="137">
        <v>435</v>
      </c>
      <c r="O212" s="111">
        <f t="shared" si="158"/>
        <v>435</v>
      </c>
    </row>
    <row r="213" spans="1:16" x14ac:dyDescent="0.2">
      <c r="A213" s="37">
        <f>IF(G213&lt;&gt;"",1+MAX($A$12:A212),"")</f>
        <v>138</v>
      </c>
      <c r="C213" s="93" t="s">
        <v>292</v>
      </c>
      <c r="D213" s="99">
        <v>1</v>
      </c>
      <c r="E213" s="106">
        <v>0</v>
      </c>
      <c r="F213" s="105">
        <f t="shared" si="152"/>
        <v>1</v>
      </c>
      <c r="G213" s="39" t="s">
        <v>42</v>
      </c>
      <c r="H213" s="138">
        <f t="shared" si="153"/>
        <v>169.65</v>
      </c>
      <c r="I213" s="138">
        <f t="shared" si="154"/>
        <v>169.65</v>
      </c>
      <c r="J213" s="138">
        <f t="shared" si="155"/>
        <v>265.34999999999997</v>
      </c>
      <c r="K213" s="138">
        <f t="shared" si="156"/>
        <v>265.34999999999997</v>
      </c>
      <c r="L213" s="138">
        <v>71.5</v>
      </c>
      <c r="M213" s="39">
        <f t="shared" si="157"/>
        <v>2.372727272727273</v>
      </c>
      <c r="N213" s="137">
        <v>435</v>
      </c>
      <c r="O213" s="111">
        <f t="shared" si="158"/>
        <v>435</v>
      </c>
    </row>
    <row r="214" spans="1:16" x14ac:dyDescent="0.2">
      <c r="A214" s="37">
        <f>IF(G214&lt;&gt;"",1+MAX($A$12:A213),"")</f>
        <v>139</v>
      </c>
      <c r="C214" s="93" t="s">
        <v>293</v>
      </c>
      <c r="D214" s="99">
        <v>1</v>
      </c>
      <c r="E214" s="106">
        <v>0</v>
      </c>
      <c r="F214" s="105">
        <f t="shared" si="152"/>
        <v>1</v>
      </c>
      <c r="G214" s="39" t="s">
        <v>42</v>
      </c>
      <c r="H214" s="138">
        <f t="shared" si="153"/>
        <v>169.65</v>
      </c>
      <c r="I214" s="138">
        <f t="shared" si="154"/>
        <v>169.65</v>
      </c>
      <c r="J214" s="138">
        <f t="shared" si="155"/>
        <v>265.34999999999997</v>
      </c>
      <c r="K214" s="138">
        <f t="shared" si="156"/>
        <v>265.34999999999997</v>
      </c>
      <c r="L214" s="138">
        <v>71.5</v>
      </c>
      <c r="M214" s="39">
        <f t="shared" si="157"/>
        <v>2.372727272727273</v>
      </c>
      <c r="N214" s="137">
        <v>435</v>
      </c>
      <c r="O214" s="111">
        <f t="shared" si="158"/>
        <v>435</v>
      </c>
    </row>
    <row r="215" spans="1:16" x14ac:dyDescent="0.2">
      <c r="A215" s="37">
        <f>IF(G215&lt;&gt;"",1+MAX($A$12:A214),"")</f>
        <v>140</v>
      </c>
      <c r="C215" s="93" t="s">
        <v>289</v>
      </c>
      <c r="D215" s="99">
        <v>1</v>
      </c>
      <c r="E215" s="106">
        <v>0</v>
      </c>
      <c r="F215" s="105">
        <f t="shared" si="152"/>
        <v>1</v>
      </c>
      <c r="G215" s="39" t="s">
        <v>42</v>
      </c>
      <c r="H215" s="138">
        <f t="shared" si="153"/>
        <v>169.65</v>
      </c>
      <c r="I215" s="138">
        <f t="shared" si="154"/>
        <v>169.65</v>
      </c>
      <c r="J215" s="138">
        <f t="shared" si="155"/>
        <v>265.34999999999997</v>
      </c>
      <c r="K215" s="138">
        <f t="shared" si="156"/>
        <v>265.34999999999997</v>
      </c>
      <c r="L215" s="138">
        <v>71.5</v>
      </c>
      <c r="M215" s="39">
        <f t="shared" si="157"/>
        <v>2.372727272727273</v>
      </c>
      <c r="N215" s="137">
        <v>435</v>
      </c>
      <c r="O215" s="111">
        <f t="shared" si="158"/>
        <v>435</v>
      </c>
    </row>
    <row r="216" spans="1:16" x14ac:dyDescent="0.2">
      <c r="A216" s="37">
        <f>IF(G216&lt;&gt;"",1+MAX($A$12:A215),"")</f>
        <v>141</v>
      </c>
      <c r="C216" s="93" t="s">
        <v>285</v>
      </c>
      <c r="D216" s="99">
        <v>1</v>
      </c>
      <c r="E216" s="106">
        <v>0</v>
      </c>
      <c r="F216" s="105">
        <f t="shared" si="152"/>
        <v>1</v>
      </c>
      <c r="G216" s="39" t="s">
        <v>42</v>
      </c>
      <c r="H216" s="138">
        <f t="shared" si="153"/>
        <v>169.65</v>
      </c>
      <c r="I216" s="138">
        <f t="shared" si="154"/>
        <v>169.65</v>
      </c>
      <c r="J216" s="138">
        <f t="shared" si="155"/>
        <v>265.34999999999997</v>
      </c>
      <c r="K216" s="138">
        <f t="shared" si="156"/>
        <v>265.34999999999997</v>
      </c>
      <c r="L216" s="138">
        <v>71.5</v>
      </c>
      <c r="M216" s="39">
        <f t="shared" si="157"/>
        <v>2.372727272727273</v>
      </c>
      <c r="N216" s="137">
        <v>435</v>
      </c>
      <c r="O216" s="111">
        <f t="shared" si="158"/>
        <v>435</v>
      </c>
    </row>
    <row r="217" spans="1:16" x14ac:dyDescent="0.2">
      <c r="A217" s="37">
        <f>IF(G217&lt;&gt;"",1+MAX($A$12:A216),"")</f>
        <v>142</v>
      </c>
      <c r="C217" s="93" t="s">
        <v>294</v>
      </c>
      <c r="D217" s="99">
        <v>1</v>
      </c>
      <c r="E217" s="106">
        <v>0</v>
      </c>
      <c r="F217" s="105">
        <f t="shared" si="152"/>
        <v>1</v>
      </c>
      <c r="G217" s="39" t="s">
        <v>42</v>
      </c>
      <c r="H217" s="138">
        <f t="shared" si="153"/>
        <v>169.65</v>
      </c>
      <c r="I217" s="138">
        <f t="shared" si="154"/>
        <v>169.65</v>
      </c>
      <c r="J217" s="138">
        <f t="shared" si="155"/>
        <v>265.34999999999997</v>
      </c>
      <c r="K217" s="138">
        <f t="shared" si="156"/>
        <v>265.34999999999997</v>
      </c>
      <c r="L217" s="138">
        <v>71.5</v>
      </c>
      <c r="M217" s="39">
        <f t="shared" si="157"/>
        <v>2.372727272727273</v>
      </c>
      <c r="N217" s="137">
        <v>435</v>
      </c>
      <c r="O217" s="111">
        <f t="shared" si="158"/>
        <v>435</v>
      </c>
    </row>
    <row r="218" spans="1:16" x14ac:dyDescent="0.2">
      <c r="A218" s="37">
        <f>IF(G218&lt;&gt;"",1+MAX($A$12:A217),"")</f>
        <v>143</v>
      </c>
      <c r="C218" s="93" t="s">
        <v>295</v>
      </c>
      <c r="D218" s="99">
        <v>3</v>
      </c>
      <c r="E218" s="106">
        <v>0</v>
      </c>
      <c r="F218" s="105">
        <f t="shared" si="152"/>
        <v>3</v>
      </c>
      <c r="G218" s="39" t="s">
        <v>42</v>
      </c>
      <c r="H218" s="138">
        <f t="shared" si="153"/>
        <v>169.65</v>
      </c>
      <c r="I218" s="138">
        <f t="shared" si="154"/>
        <v>508.95000000000005</v>
      </c>
      <c r="J218" s="138">
        <f t="shared" si="155"/>
        <v>265.34999999999997</v>
      </c>
      <c r="K218" s="138">
        <f t="shared" si="156"/>
        <v>796.05</v>
      </c>
      <c r="L218" s="138">
        <v>71.5</v>
      </c>
      <c r="M218" s="39">
        <f t="shared" si="157"/>
        <v>7.1181818181818191</v>
      </c>
      <c r="N218" s="137">
        <v>435</v>
      </c>
      <c r="O218" s="111">
        <f t="shared" si="158"/>
        <v>1305</v>
      </c>
    </row>
    <row r="219" spans="1:16" x14ac:dyDescent="0.2">
      <c r="A219" s="37" t="str">
        <f>IF(G219&lt;&gt;"",1+MAX($A$12:A218),"")</f>
        <v/>
      </c>
      <c r="C219" s="93"/>
      <c r="D219" s="99"/>
      <c r="E219" s="78"/>
      <c r="F219" s="72"/>
      <c r="G219" s="95"/>
      <c r="H219" s="95"/>
      <c r="I219" s="95"/>
      <c r="J219" s="95"/>
      <c r="K219" s="95"/>
      <c r="L219" s="95"/>
      <c r="M219" s="95"/>
      <c r="O219" s="90"/>
    </row>
    <row r="220" spans="1:16" x14ac:dyDescent="0.2">
      <c r="A220" s="81" t="str">
        <f>IF(G220&lt;&gt;"",1+MAX($A$12:A219),"")</f>
        <v/>
      </c>
      <c r="B220" s="11" t="s">
        <v>58</v>
      </c>
      <c r="C220" s="12" t="s">
        <v>57</v>
      </c>
      <c r="D220" s="13"/>
      <c r="E220" s="51"/>
      <c r="F220" s="51"/>
      <c r="G220" s="51"/>
      <c r="H220" s="51"/>
      <c r="I220" s="51"/>
      <c r="J220" s="51"/>
      <c r="K220" s="51"/>
      <c r="L220" s="51"/>
      <c r="M220" s="51"/>
      <c r="N220" s="131"/>
      <c r="O220" s="51"/>
      <c r="P220" s="52">
        <f>SUM(O221:O281)</f>
        <v>436140.39659999998</v>
      </c>
    </row>
    <row r="221" spans="1:16" x14ac:dyDescent="0.2">
      <c r="A221" s="37" t="str">
        <f>IF(G221&lt;&gt;"",1+MAX($A$12:A220),"")</f>
        <v/>
      </c>
      <c r="F221" s="72"/>
    </row>
    <row r="222" spans="1:16" x14ac:dyDescent="0.2">
      <c r="A222" s="37" t="str">
        <f>IF(G222&lt;&gt;"",1+MAX($A$12:A221),"")</f>
        <v/>
      </c>
      <c r="C222" s="97" t="s">
        <v>73</v>
      </c>
      <c r="D222" s="94"/>
      <c r="E222" s="78"/>
      <c r="F222" s="105"/>
      <c r="G222" s="98"/>
      <c r="H222" s="98"/>
      <c r="I222" s="98"/>
      <c r="J222" s="98"/>
      <c r="K222" s="98"/>
      <c r="L222" s="98"/>
      <c r="M222" s="98"/>
      <c r="O222" s="90"/>
    </row>
    <row r="223" spans="1:16" x14ac:dyDescent="0.2">
      <c r="A223" s="37">
        <f>IF(G223&lt;&gt;"",1+MAX($A$12:A222),"")</f>
        <v>144</v>
      </c>
      <c r="C223" s="93" t="s">
        <v>343</v>
      </c>
      <c r="D223" s="109">
        <v>4319.8500000000004</v>
      </c>
      <c r="E223" s="106">
        <v>0.1</v>
      </c>
      <c r="F223" s="105">
        <f t="shared" ref="F223:F233" si="159">D223*(1+E223)</f>
        <v>4751.8350000000009</v>
      </c>
      <c r="G223" s="98" t="s">
        <v>107</v>
      </c>
      <c r="H223" s="138">
        <f t="shared" ref="H223:H239" si="160">0.39*N223</f>
        <v>8.7359999999999989</v>
      </c>
      <c r="I223" s="138">
        <f t="shared" ref="I223:I239" si="161">H223*F223</f>
        <v>41512.030560000007</v>
      </c>
      <c r="J223" s="138">
        <f t="shared" ref="J223:J239" si="162">0.61*N223</f>
        <v>13.664</v>
      </c>
      <c r="K223" s="138">
        <f t="shared" ref="K223:K239" si="163">J223*F223</f>
        <v>64929.073440000015</v>
      </c>
      <c r="L223" s="138">
        <v>71.5</v>
      </c>
      <c r="M223" s="39">
        <f t="shared" ref="M223:M239" si="164">I223/L223</f>
        <v>580.58784000000014</v>
      </c>
      <c r="N223" s="137">
        <v>22.4</v>
      </c>
      <c r="O223" s="107">
        <f t="shared" ref="O223:O239" si="165">N223*F223</f>
        <v>106441.10400000002</v>
      </c>
    </row>
    <row r="224" spans="1:16" x14ac:dyDescent="0.2">
      <c r="A224" s="37">
        <f>IF(G224&lt;&gt;"",1+MAX($A$12:A223),"")</f>
        <v>145</v>
      </c>
      <c r="C224" s="93" t="s">
        <v>160</v>
      </c>
      <c r="D224" s="109">
        <v>150.52000000000001</v>
      </c>
      <c r="E224" s="106">
        <v>0.1</v>
      </c>
      <c r="F224" s="105">
        <f t="shared" si="159"/>
        <v>165.57200000000003</v>
      </c>
      <c r="G224" s="98" t="s">
        <v>130</v>
      </c>
      <c r="H224" s="138">
        <f t="shared" si="160"/>
        <v>13.455</v>
      </c>
      <c r="I224" s="138">
        <f t="shared" si="161"/>
        <v>2227.7712600000004</v>
      </c>
      <c r="J224" s="138">
        <f t="shared" si="162"/>
        <v>21.044999999999998</v>
      </c>
      <c r="K224" s="138">
        <f t="shared" si="163"/>
        <v>3484.4627400000004</v>
      </c>
      <c r="L224" s="138">
        <v>71.5</v>
      </c>
      <c r="M224" s="39">
        <f t="shared" si="164"/>
        <v>31.157640000000008</v>
      </c>
      <c r="N224" s="137">
        <v>34.5</v>
      </c>
      <c r="O224" s="107">
        <f t="shared" si="165"/>
        <v>5712.2340000000013</v>
      </c>
    </row>
    <row r="225" spans="1:15" x14ac:dyDescent="0.2">
      <c r="A225" s="37">
        <f>IF(G225&lt;&gt;"",1+MAX($A$12:A224),"")</f>
        <v>146</v>
      </c>
      <c r="C225" s="93" t="s">
        <v>161</v>
      </c>
      <c r="D225" s="109">
        <v>71.64</v>
      </c>
      <c r="E225" s="106">
        <v>0.1</v>
      </c>
      <c r="F225" s="105">
        <f t="shared" si="159"/>
        <v>78.804000000000002</v>
      </c>
      <c r="G225" s="98" t="s">
        <v>130</v>
      </c>
      <c r="H225" s="138">
        <f t="shared" si="160"/>
        <v>4.29</v>
      </c>
      <c r="I225" s="138">
        <f t="shared" si="161"/>
        <v>338.06916000000001</v>
      </c>
      <c r="J225" s="138">
        <f t="shared" si="162"/>
        <v>6.71</v>
      </c>
      <c r="K225" s="138">
        <f t="shared" si="163"/>
        <v>528.77484000000004</v>
      </c>
      <c r="L225" s="138">
        <v>71.5</v>
      </c>
      <c r="M225" s="39">
        <f t="shared" si="164"/>
        <v>4.7282400000000004</v>
      </c>
      <c r="N225" s="137">
        <v>11</v>
      </c>
      <c r="O225" s="107">
        <f t="shared" si="165"/>
        <v>866.84400000000005</v>
      </c>
    </row>
    <row r="226" spans="1:15" x14ac:dyDescent="0.2">
      <c r="A226" s="37">
        <f>IF(G226&lt;&gt;"",1+MAX($A$12:A225),"")</f>
        <v>147</v>
      </c>
      <c r="C226" s="93" t="s">
        <v>162</v>
      </c>
      <c r="D226" s="109">
        <v>9.94</v>
      </c>
      <c r="E226" s="106">
        <v>0.1</v>
      </c>
      <c r="F226" s="105">
        <f t="shared" si="159"/>
        <v>10.934000000000001</v>
      </c>
      <c r="G226" s="98" t="s">
        <v>130</v>
      </c>
      <c r="H226" s="138">
        <f t="shared" si="160"/>
        <v>4.29</v>
      </c>
      <c r="I226" s="138">
        <f t="shared" si="161"/>
        <v>46.906860000000002</v>
      </c>
      <c r="J226" s="138">
        <f t="shared" si="162"/>
        <v>6.71</v>
      </c>
      <c r="K226" s="138">
        <f t="shared" si="163"/>
        <v>73.367140000000006</v>
      </c>
      <c r="L226" s="138">
        <v>71.5</v>
      </c>
      <c r="M226" s="39">
        <f t="shared" si="164"/>
        <v>0.65604000000000007</v>
      </c>
      <c r="N226" s="137">
        <v>11</v>
      </c>
      <c r="O226" s="107">
        <f t="shared" si="165"/>
        <v>120.27400000000002</v>
      </c>
    </row>
    <row r="227" spans="1:15" x14ac:dyDescent="0.2">
      <c r="A227" s="37">
        <f>IF(G227&lt;&gt;"",1+MAX($A$12:A226),"")</f>
        <v>148</v>
      </c>
      <c r="C227" s="93" t="s">
        <v>163</v>
      </c>
      <c r="D227" s="109">
        <v>14.52</v>
      </c>
      <c r="E227" s="106">
        <v>0.1</v>
      </c>
      <c r="F227" s="105">
        <f t="shared" si="159"/>
        <v>15.972000000000001</v>
      </c>
      <c r="G227" s="98" t="s">
        <v>107</v>
      </c>
      <c r="H227" s="138">
        <f t="shared" si="160"/>
        <v>1.365</v>
      </c>
      <c r="I227" s="138">
        <f t="shared" si="161"/>
        <v>21.801780000000001</v>
      </c>
      <c r="J227" s="138">
        <f t="shared" si="162"/>
        <v>2.1349999999999998</v>
      </c>
      <c r="K227" s="138">
        <f t="shared" si="163"/>
        <v>34.10022</v>
      </c>
      <c r="L227" s="138">
        <v>71.5</v>
      </c>
      <c r="M227" s="39">
        <f t="shared" si="164"/>
        <v>0.30492000000000002</v>
      </c>
      <c r="N227" s="137">
        <v>3.5</v>
      </c>
      <c r="O227" s="107">
        <f t="shared" si="165"/>
        <v>55.902000000000001</v>
      </c>
    </row>
    <row r="228" spans="1:15" x14ac:dyDescent="0.2">
      <c r="A228" s="37">
        <f>IF(G228&lt;&gt;"",1+MAX($A$12:A227),"")</f>
        <v>149</v>
      </c>
      <c r="C228" s="93" t="s">
        <v>164</v>
      </c>
      <c r="D228" s="109">
        <v>98.51</v>
      </c>
      <c r="E228" s="106">
        <v>0.1</v>
      </c>
      <c r="F228" s="105">
        <f t="shared" si="159"/>
        <v>108.36100000000002</v>
      </c>
      <c r="G228" s="98" t="s">
        <v>130</v>
      </c>
      <c r="H228" s="138">
        <f t="shared" si="160"/>
        <v>7.2149999999999999</v>
      </c>
      <c r="I228" s="138">
        <f t="shared" si="161"/>
        <v>781.82461500000011</v>
      </c>
      <c r="J228" s="138">
        <f t="shared" si="162"/>
        <v>11.285</v>
      </c>
      <c r="K228" s="138">
        <f t="shared" si="163"/>
        <v>1222.8538850000002</v>
      </c>
      <c r="L228" s="138">
        <v>71.5</v>
      </c>
      <c r="M228" s="39">
        <f t="shared" si="164"/>
        <v>10.934610000000001</v>
      </c>
      <c r="N228" s="137">
        <v>18.5</v>
      </c>
      <c r="O228" s="107">
        <f t="shared" si="165"/>
        <v>2004.6785000000004</v>
      </c>
    </row>
    <row r="229" spans="1:15" x14ac:dyDescent="0.2">
      <c r="A229" s="37">
        <f>IF(G229&lt;&gt;"",1+MAX($A$12:A228),"")</f>
        <v>150</v>
      </c>
      <c r="C229" s="93" t="s">
        <v>165</v>
      </c>
      <c r="D229" s="109">
        <v>20.16</v>
      </c>
      <c r="E229" s="106">
        <v>0.1</v>
      </c>
      <c r="F229" s="105">
        <f t="shared" si="159"/>
        <v>22.176000000000002</v>
      </c>
      <c r="G229" s="98" t="s">
        <v>130</v>
      </c>
      <c r="H229" s="138">
        <f t="shared" si="160"/>
        <v>7.2149999999999999</v>
      </c>
      <c r="I229" s="138">
        <f t="shared" si="161"/>
        <v>159.99984000000001</v>
      </c>
      <c r="J229" s="138">
        <f t="shared" si="162"/>
        <v>11.285</v>
      </c>
      <c r="K229" s="138">
        <f t="shared" si="163"/>
        <v>250.25616000000002</v>
      </c>
      <c r="L229" s="138">
        <v>71.5</v>
      </c>
      <c r="M229" s="39">
        <f t="shared" si="164"/>
        <v>2.2377600000000002</v>
      </c>
      <c r="N229" s="137">
        <v>18.5</v>
      </c>
      <c r="O229" s="107">
        <f t="shared" si="165"/>
        <v>410.25600000000003</v>
      </c>
    </row>
    <row r="230" spans="1:15" x14ac:dyDescent="0.2">
      <c r="A230" s="37">
        <f>IF(G230&lt;&gt;"",1+MAX($A$12:A229),"")</f>
        <v>151</v>
      </c>
      <c r="C230" s="93" t="s">
        <v>166</v>
      </c>
      <c r="D230" s="109">
        <v>5</v>
      </c>
      <c r="E230" s="106">
        <v>0</v>
      </c>
      <c r="F230" s="105">
        <f t="shared" si="159"/>
        <v>5</v>
      </c>
      <c r="G230" s="98" t="s">
        <v>42</v>
      </c>
      <c r="H230" s="138">
        <f t="shared" si="160"/>
        <v>70.2</v>
      </c>
      <c r="I230" s="138">
        <f t="shared" si="161"/>
        <v>351</v>
      </c>
      <c r="J230" s="138">
        <f t="shared" si="162"/>
        <v>109.8</v>
      </c>
      <c r="K230" s="138">
        <f t="shared" si="163"/>
        <v>549</v>
      </c>
      <c r="L230" s="138">
        <v>71.5</v>
      </c>
      <c r="M230" s="39">
        <f t="shared" si="164"/>
        <v>4.9090909090909092</v>
      </c>
      <c r="N230" s="137">
        <v>180</v>
      </c>
      <c r="O230" s="107">
        <f t="shared" si="165"/>
        <v>900</v>
      </c>
    </row>
    <row r="231" spans="1:15" x14ac:dyDescent="0.2">
      <c r="A231" s="37">
        <f>IF(G231&lt;&gt;"",1+MAX($A$12:A230),"")</f>
        <v>152</v>
      </c>
      <c r="C231" s="93" t="s">
        <v>167</v>
      </c>
      <c r="D231" s="109">
        <v>118.64</v>
      </c>
      <c r="E231" s="106">
        <v>0.1</v>
      </c>
      <c r="F231" s="105">
        <f t="shared" si="159"/>
        <v>130.50400000000002</v>
      </c>
      <c r="G231" s="98" t="s">
        <v>107</v>
      </c>
      <c r="H231" s="138">
        <f t="shared" si="160"/>
        <v>2.6520000000000001</v>
      </c>
      <c r="I231" s="138">
        <f t="shared" si="161"/>
        <v>346.09660800000006</v>
      </c>
      <c r="J231" s="138">
        <f t="shared" si="162"/>
        <v>4.1479999999999997</v>
      </c>
      <c r="K231" s="138">
        <f t="shared" si="163"/>
        <v>541.33059200000002</v>
      </c>
      <c r="L231" s="138">
        <v>71.5</v>
      </c>
      <c r="M231" s="39">
        <f t="shared" si="164"/>
        <v>4.8405120000000013</v>
      </c>
      <c r="N231" s="137">
        <v>6.8</v>
      </c>
      <c r="O231" s="107">
        <f t="shared" si="165"/>
        <v>887.42720000000008</v>
      </c>
    </row>
    <row r="232" spans="1:15" x14ac:dyDescent="0.2">
      <c r="A232" s="37">
        <f>IF(G232&lt;&gt;"",1+MAX($A$12:A231),"")</f>
        <v>153</v>
      </c>
      <c r="C232" s="93" t="s">
        <v>168</v>
      </c>
      <c r="D232" s="109">
        <v>9.9499999999999993</v>
      </c>
      <c r="E232" s="106">
        <v>0.1</v>
      </c>
      <c r="F232" s="105">
        <f t="shared" si="159"/>
        <v>10.945</v>
      </c>
      <c r="G232" s="98" t="s">
        <v>107</v>
      </c>
      <c r="H232" s="138">
        <f t="shared" si="160"/>
        <v>2.028</v>
      </c>
      <c r="I232" s="138">
        <f t="shared" si="161"/>
        <v>22.196460000000002</v>
      </c>
      <c r="J232" s="138">
        <f t="shared" si="162"/>
        <v>3.1720000000000002</v>
      </c>
      <c r="K232" s="138">
        <f t="shared" si="163"/>
        <v>34.71754</v>
      </c>
      <c r="L232" s="138">
        <v>71.5</v>
      </c>
      <c r="M232" s="39">
        <f t="shared" si="164"/>
        <v>0.31044000000000005</v>
      </c>
      <c r="N232" s="137">
        <v>5.2</v>
      </c>
      <c r="O232" s="107">
        <f t="shared" si="165"/>
        <v>56.914000000000001</v>
      </c>
    </row>
    <row r="233" spans="1:15" x14ac:dyDescent="0.2">
      <c r="A233" s="37">
        <f>IF(G233&lt;&gt;"",1+MAX($A$12:A232),"")</f>
        <v>154</v>
      </c>
      <c r="C233" s="93" t="s">
        <v>169</v>
      </c>
      <c r="D233" s="109">
        <v>12.4</v>
      </c>
      <c r="E233" s="106">
        <v>0.1</v>
      </c>
      <c r="F233" s="105">
        <f t="shared" si="159"/>
        <v>13.640000000000002</v>
      </c>
      <c r="G233" s="98" t="s">
        <v>107</v>
      </c>
      <c r="H233" s="138">
        <f t="shared" si="160"/>
        <v>7.2149999999999999</v>
      </c>
      <c r="I233" s="138">
        <f t="shared" si="161"/>
        <v>98.412600000000012</v>
      </c>
      <c r="J233" s="138">
        <f t="shared" si="162"/>
        <v>11.285</v>
      </c>
      <c r="K233" s="138">
        <f t="shared" si="163"/>
        <v>153.92740000000003</v>
      </c>
      <c r="L233" s="138">
        <v>71.5</v>
      </c>
      <c r="M233" s="39">
        <f t="shared" si="164"/>
        <v>1.3764000000000001</v>
      </c>
      <c r="N233" s="137">
        <v>18.5</v>
      </c>
      <c r="O233" s="107">
        <f t="shared" si="165"/>
        <v>252.34000000000003</v>
      </c>
    </row>
    <row r="234" spans="1:15" x14ac:dyDescent="0.2">
      <c r="A234" s="37">
        <f>IF(G234&lt;&gt;"",1+MAX($A$12:A233),"")</f>
        <v>155</v>
      </c>
      <c r="C234" s="93" t="s">
        <v>170</v>
      </c>
      <c r="D234" s="109">
        <v>43.33</v>
      </c>
      <c r="E234" s="106">
        <v>0.1</v>
      </c>
      <c r="F234" s="105">
        <f t="shared" ref="F234:F237" si="166">D234*(1+E234)</f>
        <v>47.663000000000004</v>
      </c>
      <c r="G234" s="98" t="s">
        <v>130</v>
      </c>
      <c r="H234" s="138">
        <f t="shared" si="160"/>
        <v>4.7190000000000003</v>
      </c>
      <c r="I234" s="138">
        <f t="shared" si="161"/>
        <v>224.92169700000002</v>
      </c>
      <c r="J234" s="138">
        <f t="shared" si="162"/>
        <v>7.3809999999999993</v>
      </c>
      <c r="K234" s="138">
        <f t="shared" si="163"/>
        <v>351.80060300000002</v>
      </c>
      <c r="L234" s="138">
        <v>71.5</v>
      </c>
      <c r="M234" s="39">
        <f t="shared" si="164"/>
        <v>3.1457580000000003</v>
      </c>
      <c r="N234" s="137">
        <v>12.1</v>
      </c>
      <c r="O234" s="107">
        <f t="shared" si="165"/>
        <v>576.72230000000002</v>
      </c>
    </row>
    <row r="235" spans="1:15" x14ac:dyDescent="0.2">
      <c r="A235" s="37">
        <f>IF(G235&lt;&gt;"",1+MAX($A$12:A234),"")</f>
        <v>156</v>
      </c>
      <c r="C235" s="93" t="s">
        <v>171</v>
      </c>
      <c r="D235" s="109">
        <v>39.409999999999997</v>
      </c>
      <c r="E235" s="106">
        <v>0.1</v>
      </c>
      <c r="F235" s="105">
        <f t="shared" si="166"/>
        <v>43.350999999999999</v>
      </c>
      <c r="G235" s="98" t="s">
        <v>130</v>
      </c>
      <c r="H235" s="138">
        <f t="shared" si="160"/>
        <v>3.7050000000000001</v>
      </c>
      <c r="I235" s="138">
        <f t="shared" si="161"/>
        <v>160.615455</v>
      </c>
      <c r="J235" s="138">
        <f t="shared" si="162"/>
        <v>5.7949999999999999</v>
      </c>
      <c r="K235" s="138">
        <f t="shared" si="163"/>
        <v>251.21904499999999</v>
      </c>
      <c r="L235" s="138">
        <v>71.5</v>
      </c>
      <c r="M235" s="39">
        <f t="shared" si="164"/>
        <v>2.2463699999999998</v>
      </c>
      <c r="N235" s="137">
        <v>9.5</v>
      </c>
      <c r="O235" s="107">
        <f t="shared" si="165"/>
        <v>411.83449999999999</v>
      </c>
    </row>
    <row r="236" spans="1:15" x14ac:dyDescent="0.2">
      <c r="A236" s="37">
        <f>IF(G236&lt;&gt;"",1+MAX($A$12:A235),"")</f>
        <v>157</v>
      </c>
      <c r="C236" s="93" t="s">
        <v>172</v>
      </c>
      <c r="D236" s="109">
        <v>205.95</v>
      </c>
      <c r="E236" s="106">
        <v>0.1</v>
      </c>
      <c r="F236" s="105">
        <f t="shared" si="166"/>
        <v>226.54500000000002</v>
      </c>
      <c r="G236" s="98" t="s">
        <v>130</v>
      </c>
      <c r="H236" s="138">
        <f t="shared" si="160"/>
        <v>3.7050000000000001</v>
      </c>
      <c r="I236" s="138">
        <f t="shared" si="161"/>
        <v>839.34922500000005</v>
      </c>
      <c r="J236" s="138">
        <f t="shared" si="162"/>
        <v>5.7949999999999999</v>
      </c>
      <c r="K236" s="138">
        <f t="shared" si="163"/>
        <v>1312.8282750000001</v>
      </c>
      <c r="L236" s="138">
        <v>71.5</v>
      </c>
      <c r="M236" s="39">
        <f t="shared" si="164"/>
        <v>11.73915</v>
      </c>
      <c r="N236" s="137">
        <v>9.5</v>
      </c>
      <c r="O236" s="107">
        <f t="shared" si="165"/>
        <v>2152.1775000000002</v>
      </c>
    </row>
    <row r="237" spans="1:15" x14ac:dyDescent="0.2">
      <c r="A237" s="37">
        <f>IF(G237&lt;&gt;"",1+MAX($A$12:A236),"")</f>
        <v>158</v>
      </c>
      <c r="C237" s="93" t="s">
        <v>173</v>
      </c>
      <c r="D237" s="109">
        <v>4</v>
      </c>
      <c r="E237" s="106">
        <v>0</v>
      </c>
      <c r="F237" s="105">
        <f t="shared" si="166"/>
        <v>4</v>
      </c>
      <c r="G237" s="98" t="s">
        <v>42</v>
      </c>
      <c r="H237" s="138">
        <f t="shared" si="160"/>
        <v>120.9</v>
      </c>
      <c r="I237" s="138">
        <f t="shared" si="161"/>
        <v>483.6</v>
      </c>
      <c r="J237" s="138">
        <f t="shared" si="162"/>
        <v>189.1</v>
      </c>
      <c r="K237" s="138">
        <f t="shared" si="163"/>
        <v>756.4</v>
      </c>
      <c r="L237" s="138">
        <v>71.5</v>
      </c>
      <c r="M237" s="39">
        <f t="shared" si="164"/>
        <v>6.7636363636363637</v>
      </c>
      <c r="N237" s="137">
        <v>310</v>
      </c>
      <c r="O237" s="107">
        <f t="shared" si="165"/>
        <v>1240</v>
      </c>
    </row>
    <row r="238" spans="1:15" x14ac:dyDescent="0.2">
      <c r="A238" s="37">
        <f>IF(G238&lt;&gt;"",1+MAX($A$12:A237),"")</f>
        <v>159</v>
      </c>
      <c r="C238" s="93" t="s">
        <v>174</v>
      </c>
      <c r="D238" s="109">
        <v>22</v>
      </c>
      <c r="E238" s="106">
        <v>0</v>
      </c>
      <c r="F238" s="105">
        <f>D237*(1+E238)</f>
        <v>4</v>
      </c>
      <c r="G238" s="98" t="s">
        <v>42</v>
      </c>
      <c r="H238" s="138">
        <f t="shared" si="160"/>
        <v>136.5</v>
      </c>
      <c r="I238" s="138">
        <f t="shared" si="161"/>
        <v>546</v>
      </c>
      <c r="J238" s="138">
        <f t="shared" si="162"/>
        <v>213.5</v>
      </c>
      <c r="K238" s="138">
        <f t="shared" si="163"/>
        <v>854</v>
      </c>
      <c r="L238" s="138">
        <v>71.5</v>
      </c>
      <c r="M238" s="39">
        <f t="shared" si="164"/>
        <v>7.6363636363636367</v>
      </c>
      <c r="N238" s="137">
        <v>350</v>
      </c>
      <c r="O238" s="107">
        <f t="shared" si="165"/>
        <v>1400</v>
      </c>
    </row>
    <row r="239" spans="1:15" x14ac:dyDescent="0.2">
      <c r="A239" s="37">
        <f>IF(G239&lt;&gt;"",1+MAX($A$12:A238),"")</f>
        <v>160</v>
      </c>
      <c r="C239" s="93" t="s">
        <v>175</v>
      </c>
      <c r="D239" s="109">
        <v>7</v>
      </c>
      <c r="E239" s="106">
        <v>0</v>
      </c>
      <c r="F239" s="105">
        <f t="shared" ref="F239" si="167">D239*(1+E239)</f>
        <v>7</v>
      </c>
      <c r="G239" s="98" t="s">
        <v>42</v>
      </c>
      <c r="H239" s="138">
        <f t="shared" si="160"/>
        <v>148.20000000000002</v>
      </c>
      <c r="I239" s="138">
        <f t="shared" si="161"/>
        <v>1037.4000000000001</v>
      </c>
      <c r="J239" s="138">
        <f t="shared" si="162"/>
        <v>231.79999999999998</v>
      </c>
      <c r="K239" s="138">
        <f t="shared" si="163"/>
        <v>1622.6</v>
      </c>
      <c r="L239" s="138">
        <v>71.5</v>
      </c>
      <c r="M239" s="39">
        <f t="shared" si="164"/>
        <v>14.50909090909091</v>
      </c>
      <c r="N239" s="137">
        <v>380</v>
      </c>
      <c r="O239" s="107">
        <f t="shared" si="165"/>
        <v>2660</v>
      </c>
    </row>
    <row r="240" spans="1:15" x14ac:dyDescent="0.2">
      <c r="A240" s="37" t="str">
        <f>IF(G240&lt;&gt;"",1+MAX($A$12:A239),"")</f>
        <v/>
      </c>
      <c r="C240" s="93"/>
      <c r="D240" s="99"/>
      <c r="E240" s="106"/>
      <c r="F240" s="105"/>
      <c r="G240" s="98"/>
      <c r="H240" s="98"/>
      <c r="I240" s="98"/>
      <c r="J240" s="98"/>
      <c r="K240" s="98"/>
      <c r="L240" s="98"/>
      <c r="M240" s="98"/>
      <c r="O240" s="107"/>
    </row>
    <row r="241" spans="1:15" x14ac:dyDescent="0.2">
      <c r="A241" s="37" t="str">
        <f>IF(G241&lt;&gt;"",1+MAX($A$12:A240),"")</f>
        <v/>
      </c>
      <c r="C241" s="97" t="s">
        <v>74</v>
      </c>
      <c r="D241" s="94"/>
      <c r="E241" s="78"/>
      <c r="F241" s="72"/>
      <c r="G241" s="98"/>
      <c r="H241" s="98"/>
      <c r="I241" s="98"/>
      <c r="J241" s="98"/>
      <c r="K241" s="98"/>
      <c r="L241" s="98"/>
      <c r="M241" s="98"/>
      <c r="O241" s="90"/>
    </row>
    <row r="242" spans="1:15" x14ac:dyDescent="0.2">
      <c r="A242" s="37">
        <f>IF(G242&lt;&gt;"",1+MAX($A$12:A241),"")</f>
        <v>161</v>
      </c>
      <c r="C242" s="93" t="s">
        <v>218</v>
      </c>
      <c r="D242" s="99">
        <v>1895.35</v>
      </c>
      <c r="E242" s="106">
        <v>0.1</v>
      </c>
      <c r="F242" s="105">
        <f t="shared" ref="F242" si="168">D242*(1+E242)</f>
        <v>2084.8850000000002</v>
      </c>
      <c r="G242" s="98" t="s">
        <v>107</v>
      </c>
      <c r="H242" s="138">
        <f t="shared" ref="H242:H246" si="169">0.39*N242</f>
        <v>1.2090000000000001</v>
      </c>
      <c r="I242" s="138">
        <f t="shared" ref="I242:I246" si="170">H242*F242</f>
        <v>2520.6259650000006</v>
      </c>
      <c r="J242" s="138">
        <f t="shared" ref="J242:J246" si="171">0.61*N242</f>
        <v>1.891</v>
      </c>
      <c r="K242" s="138">
        <f t="shared" ref="K242:K246" si="172">J242*F242</f>
        <v>3942.5175350000004</v>
      </c>
      <c r="L242" s="138">
        <v>71.5</v>
      </c>
      <c r="M242" s="39">
        <f t="shared" ref="M242:M246" si="173">I242/L242</f>
        <v>35.253510000000006</v>
      </c>
      <c r="N242" s="137">
        <v>3.1</v>
      </c>
      <c r="O242" s="107">
        <f t="shared" ref="O242" si="174">N242*F242</f>
        <v>6463.143500000001</v>
      </c>
    </row>
    <row r="243" spans="1:15" x14ac:dyDescent="0.2">
      <c r="A243" s="37">
        <f>IF(G243&lt;&gt;"",1+MAX($A$12:A242),"")</f>
        <v>162</v>
      </c>
      <c r="C243" s="93" t="s">
        <v>219</v>
      </c>
      <c r="D243" s="99">
        <v>66.569999999999993</v>
      </c>
      <c r="E243" s="106">
        <v>0.1</v>
      </c>
      <c r="F243" s="105">
        <f t="shared" ref="F243:F245" si="175">D243*(1+E243)</f>
        <v>73.227000000000004</v>
      </c>
      <c r="G243" s="98" t="s">
        <v>107</v>
      </c>
      <c r="H243" s="138">
        <f t="shared" si="169"/>
        <v>7.2149999999999999</v>
      </c>
      <c r="I243" s="138">
        <f t="shared" si="170"/>
        <v>528.33280500000001</v>
      </c>
      <c r="J243" s="138">
        <f t="shared" si="171"/>
        <v>11.285</v>
      </c>
      <c r="K243" s="138">
        <f t="shared" si="172"/>
        <v>826.36669500000005</v>
      </c>
      <c r="L243" s="138">
        <v>71.5</v>
      </c>
      <c r="M243" s="39">
        <f t="shared" si="173"/>
        <v>7.3892699999999998</v>
      </c>
      <c r="N243" s="137">
        <v>18.5</v>
      </c>
      <c r="O243" s="107">
        <f t="shared" ref="O243:O245" si="176">N243*F243</f>
        <v>1354.6995000000002</v>
      </c>
    </row>
    <row r="244" spans="1:15" x14ac:dyDescent="0.2">
      <c r="A244" s="37">
        <f>IF(G244&lt;&gt;"",1+MAX($A$12:A243),"")</f>
        <v>163</v>
      </c>
      <c r="C244" s="93" t="s">
        <v>220</v>
      </c>
      <c r="D244" s="99">
        <v>9471.09</v>
      </c>
      <c r="E244" s="106">
        <v>0.1</v>
      </c>
      <c r="F244" s="105">
        <f t="shared" si="175"/>
        <v>10418.199000000001</v>
      </c>
      <c r="G244" s="98" t="s">
        <v>107</v>
      </c>
      <c r="H244" s="138">
        <f t="shared" si="169"/>
        <v>1.2480000000000002</v>
      </c>
      <c r="I244" s="138">
        <f t="shared" si="170"/>
        <v>13001.912352000003</v>
      </c>
      <c r="J244" s="138">
        <f t="shared" si="171"/>
        <v>1.952</v>
      </c>
      <c r="K244" s="138">
        <f t="shared" si="172"/>
        <v>20336.324447999999</v>
      </c>
      <c r="L244" s="138">
        <v>71.5</v>
      </c>
      <c r="M244" s="39">
        <f t="shared" si="173"/>
        <v>181.84492800000004</v>
      </c>
      <c r="N244" s="137">
        <v>3.2</v>
      </c>
      <c r="O244" s="107">
        <f t="shared" si="176"/>
        <v>33338.236800000006</v>
      </c>
    </row>
    <row r="245" spans="1:15" x14ac:dyDescent="0.2">
      <c r="A245" s="37">
        <f>IF(G245&lt;&gt;"",1+MAX($A$12:A244),"")</f>
        <v>164</v>
      </c>
      <c r="C245" s="93" t="s">
        <v>221</v>
      </c>
      <c r="D245" s="99">
        <v>1496.58</v>
      </c>
      <c r="E245" s="106">
        <v>0.1</v>
      </c>
      <c r="F245" s="105">
        <f t="shared" si="175"/>
        <v>1646.2380000000001</v>
      </c>
      <c r="G245" s="98" t="s">
        <v>107</v>
      </c>
      <c r="H245" s="138">
        <f t="shared" si="169"/>
        <v>4.4850000000000003</v>
      </c>
      <c r="I245" s="138">
        <f t="shared" si="170"/>
        <v>7383.3774300000005</v>
      </c>
      <c r="J245" s="138">
        <f t="shared" si="171"/>
        <v>7.0149999999999997</v>
      </c>
      <c r="K245" s="138">
        <f t="shared" si="172"/>
        <v>11548.359570000001</v>
      </c>
      <c r="L245" s="138">
        <v>71.5</v>
      </c>
      <c r="M245" s="39">
        <f t="shared" si="173"/>
        <v>103.26402</v>
      </c>
      <c r="N245" s="137">
        <v>11.5</v>
      </c>
      <c r="O245" s="107">
        <f t="shared" si="176"/>
        <v>18931.737000000001</v>
      </c>
    </row>
    <row r="246" spans="1:15" x14ac:dyDescent="0.2">
      <c r="A246" s="37">
        <f>IF(G246&lt;&gt;"",1+MAX($A$12:A245),"")</f>
        <v>165</v>
      </c>
      <c r="C246" s="93" t="s">
        <v>242</v>
      </c>
      <c r="D246" s="99">
        <v>11366</v>
      </c>
      <c r="E246" s="106">
        <v>0.1</v>
      </c>
      <c r="F246" s="105">
        <f t="shared" ref="F246" si="177">D246*(1+E246)</f>
        <v>12502.6</v>
      </c>
      <c r="G246" s="98" t="s">
        <v>107</v>
      </c>
      <c r="H246" s="138">
        <f t="shared" si="169"/>
        <v>0.97500000000000009</v>
      </c>
      <c r="I246" s="138">
        <f t="shared" si="170"/>
        <v>12190.035000000002</v>
      </c>
      <c r="J246" s="138">
        <f t="shared" si="171"/>
        <v>1.5249999999999999</v>
      </c>
      <c r="K246" s="138">
        <f t="shared" si="172"/>
        <v>19066.465</v>
      </c>
      <c r="L246" s="138">
        <v>71.5</v>
      </c>
      <c r="M246" s="39">
        <f t="shared" si="173"/>
        <v>170.49000000000004</v>
      </c>
      <c r="N246" s="137">
        <v>2.5</v>
      </c>
      <c r="O246" s="107">
        <f t="shared" ref="O246" si="178">N246*F246</f>
        <v>31256.5</v>
      </c>
    </row>
    <row r="247" spans="1:15" x14ac:dyDescent="0.2">
      <c r="A247" s="37" t="str">
        <f>IF(G247&lt;&gt;"",1+MAX($A$12:A246),"")</f>
        <v/>
      </c>
      <c r="C247" s="93"/>
      <c r="D247" s="99"/>
      <c r="E247" s="106"/>
      <c r="F247" s="105"/>
      <c r="G247" s="98"/>
      <c r="H247" s="98"/>
      <c r="I247" s="98"/>
      <c r="J247" s="98"/>
      <c r="K247" s="98"/>
      <c r="L247" s="98"/>
      <c r="M247" s="98"/>
      <c r="O247" s="107"/>
    </row>
    <row r="248" spans="1:15" x14ac:dyDescent="0.2">
      <c r="A248" s="37" t="str">
        <f>IF(G248&lt;&gt;"",1+MAX($A$12:A247),"")</f>
        <v/>
      </c>
      <c r="C248" s="97" t="s">
        <v>75</v>
      </c>
      <c r="D248" s="99"/>
      <c r="E248" s="78"/>
      <c r="F248" s="72"/>
      <c r="G248" s="95"/>
      <c r="H248" s="95"/>
      <c r="I248" s="95"/>
      <c r="J248" s="95"/>
      <c r="K248" s="95"/>
      <c r="L248" s="95"/>
      <c r="M248" s="95"/>
      <c r="O248" s="90"/>
    </row>
    <row r="249" spans="1:15" x14ac:dyDescent="0.2">
      <c r="A249" s="37">
        <f>IF(G249&lt;&gt;"",1+MAX($A$12:A248),"")</f>
        <v>166</v>
      </c>
      <c r="C249" s="93" t="s">
        <v>179</v>
      </c>
      <c r="D249" s="99">
        <v>2696.5</v>
      </c>
      <c r="E249" s="106">
        <v>0.1</v>
      </c>
      <c r="F249" s="105">
        <f t="shared" ref="F249" si="179">D249*(1+E249)</f>
        <v>2966.15</v>
      </c>
      <c r="G249" s="98" t="s">
        <v>107</v>
      </c>
      <c r="H249" s="138">
        <f t="shared" ref="H249:H260" si="180">0.39*N249</f>
        <v>3.7050000000000001</v>
      </c>
      <c r="I249" s="138">
        <f t="shared" ref="I249:I260" si="181">H249*F249</f>
        <v>10989.58575</v>
      </c>
      <c r="J249" s="138">
        <f t="shared" ref="J249:J260" si="182">0.61*N249</f>
        <v>5.7949999999999999</v>
      </c>
      <c r="K249" s="138">
        <f t="shared" ref="K249:K260" si="183">J249*F249</f>
        <v>17188.839250000001</v>
      </c>
      <c r="L249" s="138">
        <v>71.5</v>
      </c>
      <c r="M249" s="39">
        <f t="shared" ref="M249:M260" si="184">I249/L249</f>
        <v>153.70050000000001</v>
      </c>
      <c r="N249" s="137">
        <v>9.5</v>
      </c>
      <c r="O249" s="107">
        <f t="shared" ref="O249" si="185">N249*F249</f>
        <v>28178.424999999999</v>
      </c>
    </row>
    <row r="250" spans="1:15" x14ac:dyDescent="0.2">
      <c r="A250" s="37">
        <f>IF(G250&lt;&gt;"",1+MAX($A$12:A249),"")</f>
        <v>167</v>
      </c>
      <c r="C250" s="93" t="s">
        <v>180</v>
      </c>
      <c r="D250" s="99">
        <v>64.88</v>
      </c>
      <c r="E250" s="106">
        <v>0.1</v>
      </c>
      <c r="F250" s="105">
        <f t="shared" ref="F250:F260" si="186">D250*(1+E250)</f>
        <v>71.367999999999995</v>
      </c>
      <c r="G250" s="98" t="s">
        <v>107</v>
      </c>
      <c r="H250" s="138">
        <f t="shared" si="180"/>
        <v>4.4850000000000003</v>
      </c>
      <c r="I250" s="138">
        <f t="shared" si="181"/>
        <v>320.08548000000002</v>
      </c>
      <c r="J250" s="138">
        <f t="shared" si="182"/>
        <v>7.0149999999999997</v>
      </c>
      <c r="K250" s="138">
        <f t="shared" si="183"/>
        <v>500.64651999999995</v>
      </c>
      <c r="L250" s="138">
        <v>71.5</v>
      </c>
      <c r="M250" s="39">
        <f t="shared" si="184"/>
        <v>4.4767200000000003</v>
      </c>
      <c r="N250" s="137">
        <v>11.5</v>
      </c>
      <c r="O250" s="107">
        <f t="shared" ref="O250:O260" si="187">N250*F250</f>
        <v>820.73199999999997</v>
      </c>
    </row>
    <row r="251" spans="1:15" x14ac:dyDescent="0.2">
      <c r="A251" s="37">
        <f>IF(G251&lt;&gt;"",1+MAX($A$12:A250),"")</f>
        <v>168</v>
      </c>
      <c r="C251" s="93" t="s">
        <v>181</v>
      </c>
      <c r="D251" s="99">
        <v>1370.87</v>
      </c>
      <c r="E251" s="106">
        <v>0.1</v>
      </c>
      <c r="F251" s="105">
        <f t="shared" si="186"/>
        <v>1507.9570000000001</v>
      </c>
      <c r="G251" s="98" t="s">
        <v>107</v>
      </c>
      <c r="H251" s="138">
        <f t="shared" si="180"/>
        <v>4.0949999999999998</v>
      </c>
      <c r="I251" s="138">
        <f t="shared" si="181"/>
        <v>6175.0839150000002</v>
      </c>
      <c r="J251" s="138">
        <f t="shared" si="182"/>
        <v>6.4050000000000002</v>
      </c>
      <c r="K251" s="138">
        <f t="shared" si="183"/>
        <v>9658.4645850000015</v>
      </c>
      <c r="L251" s="138">
        <v>71.5</v>
      </c>
      <c r="M251" s="39">
        <f t="shared" si="184"/>
        <v>86.364810000000006</v>
      </c>
      <c r="N251" s="137">
        <v>10.5</v>
      </c>
      <c r="O251" s="107">
        <f t="shared" si="187"/>
        <v>15833.548500000001</v>
      </c>
    </row>
    <row r="252" spans="1:15" x14ac:dyDescent="0.2">
      <c r="A252" s="37">
        <f>IF(G252&lt;&gt;"",1+MAX($A$12:A251),"")</f>
        <v>169</v>
      </c>
      <c r="C252" s="93" t="s">
        <v>182</v>
      </c>
      <c r="D252" s="99">
        <v>1565.88</v>
      </c>
      <c r="E252" s="106">
        <v>0.1</v>
      </c>
      <c r="F252" s="105">
        <f t="shared" si="186"/>
        <v>1722.4680000000003</v>
      </c>
      <c r="G252" s="98" t="s">
        <v>107</v>
      </c>
      <c r="H252" s="138">
        <f t="shared" si="180"/>
        <v>3.198</v>
      </c>
      <c r="I252" s="138">
        <f t="shared" si="181"/>
        <v>5508.4526640000013</v>
      </c>
      <c r="J252" s="138">
        <f t="shared" si="182"/>
        <v>5.0019999999999998</v>
      </c>
      <c r="K252" s="138">
        <f t="shared" si="183"/>
        <v>8615.7849360000018</v>
      </c>
      <c r="L252" s="138">
        <v>71.5</v>
      </c>
      <c r="M252" s="39">
        <f t="shared" si="184"/>
        <v>77.041296000000017</v>
      </c>
      <c r="N252" s="137">
        <v>8.1999999999999993</v>
      </c>
      <c r="O252" s="107">
        <f t="shared" si="187"/>
        <v>14124.2376</v>
      </c>
    </row>
    <row r="253" spans="1:15" x14ac:dyDescent="0.2">
      <c r="A253" s="37">
        <f>IF(G253&lt;&gt;"",1+MAX($A$12:A252),"")</f>
        <v>170</v>
      </c>
      <c r="C253" s="93" t="s">
        <v>183</v>
      </c>
      <c r="D253" s="99">
        <v>906.83</v>
      </c>
      <c r="E253" s="106">
        <v>0.1</v>
      </c>
      <c r="F253" s="105">
        <f t="shared" si="186"/>
        <v>997.51300000000015</v>
      </c>
      <c r="G253" s="98" t="s">
        <v>107</v>
      </c>
      <c r="H253" s="138">
        <f t="shared" si="180"/>
        <v>5.2650000000000006</v>
      </c>
      <c r="I253" s="138">
        <f t="shared" si="181"/>
        <v>5251.9059450000013</v>
      </c>
      <c r="J253" s="138">
        <f t="shared" si="182"/>
        <v>8.2349999999999994</v>
      </c>
      <c r="K253" s="138">
        <f t="shared" si="183"/>
        <v>8214.5195550000008</v>
      </c>
      <c r="L253" s="138">
        <v>71.5</v>
      </c>
      <c r="M253" s="39">
        <f t="shared" si="184"/>
        <v>73.453230000000019</v>
      </c>
      <c r="N253" s="137">
        <v>13.5</v>
      </c>
      <c r="O253" s="107">
        <f t="shared" si="187"/>
        <v>13466.425500000001</v>
      </c>
    </row>
    <row r="254" spans="1:15" x14ac:dyDescent="0.2">
      <c r="A254" s="37">
        <f>IF(G254&lt;&gt;"",1+MAX($A$12:A253),"")</f>
        <v>171</v>
      </c>
      <c r="C254" s="93" t="s">
        <v>184</v>
      </c>
      <c r="D254" s="99">
        <v>303.07</v>
      </c>
      <c r="E254" s="106">
        <v>0.1</v>
      </c>
      <c r="F254" s="105">
        <f t="shared" si="186"/>
        <v>333.37700000000001</v>
      </c>
      <c r="G254" s="98" t="s">
        <v>107</v>
      </c>
      <c r="H254" s="138">
        <f t="shared" si="180"/>
        <v>4.4850000000000003</v>
      </c>
      <c r="I254" s="138">
        <f t="shared" si="181"/>
        <v>1495.1958450000002</v>
      </c>
      <c r="J254" s="138">
        <f t="shared" si="182"/>
        <v>7.0149999999999997</v>
      </c>
      <c r="K254" s="138">
        <f t="shared" si="183"/>
        <v>2338.6396549999999</v>
      </c>
      <c r="L254" s="138">
        <v>71.5</v>
      </c>
      <c r="M254" s="39">
        <f t="shared" si="184"/>
        <v>20.911830000000002</v>
      </c>
      <c r="N254" s="137">
        <v>11.5</v>
      </c>
      <c r="O254" s="107">
        <f t="shared" si="187"/>
        <v>3833.8355000000001</v>
      </c>
    </row>
    <row r="255" spans="1:15" x14ac:dyDescent="0.2">
      <c r="A255" s="37">
        <f>IF(G255&lt;&gt;"",1+MAX($A$12:A254),"")</f>
        <v>172</v>
      </c>
      <c r="C255" s="93" t="s">
        <v>185</v>
      </c>
      <c r="D255" s="99">
        <v>138.5</v>
      </c>
      <c r="E255" s="106">
        <v>0.1</v>
      </c>
      <c r="F255" s="105">
        <f t="shared" si="186"/>
        <v>152.35000000000002</v>
      </c>
      <c r="G255" s="98" t="s">
        <v>107</v>
      </c>
      <c r="H255" s="138">
        <f t="shared" si="180"/>
        <v>4.8360000000000003</v>
      </c>
      <c r="I255" s="138">
        <f t="shared" si="181"/>
        <v>736.7646000000002</v>
      </c>
      <c r="J255" s="138">
        <f t="shared" si="182"/>
        <v>7.5640000000000001</v>
      </c>
      <c r="K255" s="138">
        <f t="shared" si="183"/>
        <v>1152.3754000000001</v>
      </c>
      <c r="L255" s="138">
        <v>71.5</v>
      </c>
      <c r="M255" s="39">
        <f t="shared" si="184"/>
        <v>10.304400000000003</v>
      </c>
      <c r="N255" s="137">
        <v>12.4</v>
      </c>
      <c r="O255" s="107">
        <f t="shared" si="187"/>
        <v>1889.1400000000003</v>
      </c>
    </row>
    <row r="256" spans="1:15" x14ac:dyDescent="0.2">
      <c r="A256" s="37">
        <f>IF(G256&lt;&gt;"",1+MAX($A$12:A255),"")</f>
        <v>173</v>
      </c>
      <c r="C256" s="93" t="s">
        <v>186</v>
      </c>
      <c r="D256" s="99">
        <v>3396.13</v>
      </c>
      <c r="E256" s="106">
        <v>0.1</v>
      </c>
      <c r="F256" s="105">
        <f t="shared" si="186"/>
        <v>3735.7430000000004</v>
      </c>
      <c r="G256" s="98" t="s">
        <v>107</v>
      </c>
      <c r="H256" s="138">
        <f t="shared" si="180"/>
        <v>4.5629999999999997</v>
      </c>
      <c r="I256" s="138">
        <f t="shared" si="181"/>
        <v>17046.195309000002</v>
      </c>
      <c r="J256" s="138">
        <f t="shared" si="182"/>
        <v>7.1369999999999996</v>
      </c>
      <c r="K256" s="138">
        <f t="shared" si="183"/>
        <v>26661.997791000002</v>
      </c>
      <c r="L256" s="138">
        <v>71.5</v>
      </c>
      <c r="M256" s="39">
        <f t="shared" si="184"/>
        <v>238.40832600000005</v>
      </c>
      <c r="N256" s="137">
        <v>11.7</v>
      </c>
      <c r="O256" s="107">
        <f t="shared" si="187"/>
        <v>43708.193100000004</v>
      </c>
    </row>
    <row r="257" spans="1:15" x14ac:dyDescent="0.2">
      <c r="A257" s="37">
        <f>IF(G257&lt;&gt;"",1+MAX($A$12:A256),"")</f>
        <v>174</v>
      </c>
      <c r="C257" s="93" t="s">
        <v>187</v>
      </c>
      <c r="D257" s="99">
        <v>835.11</v>
      </c>
      <c r="E257" s="106">
        <v>0.1</v>
      </c>
      <c r="F257" s="105">
        <f t="shared" si="186"/>
        <v>918.62100000000009</v>
      </c>
      <c r="G257" s="98" t="s">
        <v>107</v>
      </c>
      <c r="H257" s="138">
        <f t="shared" si="180"/>
        <v>5.6550000000000002</v>
      </c>
      <c r="I257" s="138">
        <f t="shared" si="181"/>
        <v>5194.8017550000004</v>
      </c>
      <c r="J257" s="138">
        <f t="shared" si="182"/>
        <v>8.8450000000000006</v>
      </c>
      <c r="K257" s="138">
        <f t="shared" si="183"/>
        <v>8125.2027450000014</v>
      </c>
      <c r="L257" s="138">
        <v>71.5</v>
      </c>
      <c r="M257" s="39">
        <f t="shared" si="184"/>
        <v>72.654570000000007</v>
      </c>
      <c r="N257" s="137">
        <v>14.5</v>
      </c>
      <c r="O257" s="107">
        <f t="shared" si="187"/>
        <v>13320.004500000001</v>
      </c>
    </row>
    <row r="258" spans="1:15" x14ac:dyDescent="0.2">
      <c r="A258" s="37">
        <f>IF(G258&lt;&gt;"",1+MAX($A$12:A257),"")</f>
        <v>175</v>
      </c>
      <c r="C258" s="93" t="s">
        <v>188</v>
      </c>
      <c r="D258" s="99">
        <v>190.47</v>
      </c>
      <c r="E258" s="106">
        <v>0.1</v>
      </c>
      <c r="F258" s="105">
        <f t="shared" si="186"/>
        <v>209.51700000000002</v>
      </c>
      <c r="G258" s="98" t="s">
        <v>107</v>
      </c>
      <c r="H258" s="138">
        <f t="shared" si="180"/>
        <v>4.8360000000000003</v>
      </c>
      <c r="I258" s="138">
        <f t="shared" si="181"/>
        <v>1013.2242120000002</v>
      </c>
      <c r="J258" s="138">
        <f t="shared" si="182"/>
        <v>7.5640000000000001</v>
      </c>
      <c r="K258" s="138">
        <f t="shared" si="183"/>
        <v>1584.7865880000002</v>
      </c>
      <c r="L258" s="138">
        <v>71.5</v>
      </c>
      <c r="M258" s="39">
        <f t="shared" si="184"/>
        <v>14.170968000000002</v>
      </c>
      <c r="N258" s="137">
        <v>12.4</v>
      </c>
      <c r="O258" s="107">
        <f t="shared" si="187"/>
        <v>2598.0108000000005</v>
      </c>
    </row>
    <row r="259" spans="1:15" x14ac:dyDescent="0.2">
      <c r="A259" s="37">
        <f>IF(G259&lt;&gt;"",1+MAX($A$12:A258),"")</f>
        <v>176</v>
      </c>
      <c r="C259" s="93" t="s">
        <v>189</v>
      </c>
      <c r="D259" s="99">
        <v>452.41</v>
      </c>
      <c r="E259" s="106">
        <v>0.1</v>
      </c>
      <c r="F259" s="105">
        <f t="shared" si="186"/>
        <v>497.65100000000007</v>
      </c>
      <c r="G259" s="98" t="s">
        <v>107</v>
      </c>
      <c r="H259" s="138">
        <f t="shared" si="180"/>
        <v>3.198</v>
      </c>
      <c r="I259" s="138">
        <f t="shared" si="181"/>
        <v>1591.4878980000001</v>
      </c>
      <c r="J259" s="138">
        <f t="shared" si="182"/>
        <v>5.0019999999999998</v>
      </c>
      <c r="K259" s="138">
        <f t="shared" si="183"/>
        <v>2489.2503020000004</v>
      </c>
      <c r="L259" s="138">
        <v>71.5</v>
      </c>
      <c r="M259" s="39">
        <f t="shared" si="184"/>
        <v>22.258572000000001</v>
      </c>
      <c r="N259" s="137">
        <v>8.1999999999999993</v>
      </c>
      <c r="O259" s="107">
        <f t="shared" si="187"/>
        <v>4080.7382000000002</v>
      </c>
    </row>
    <row r="260" spans="1:15" x14ac:dyDescent="0.2">
      <c r="A260" s="37">
        <f>IF(G260&lt;&gt;"",1+MAX($A$12:A259),"")</f>
        <v>177</v>
      </c>
      <c r="C260" s="93" t="s">
        <v>190</v>
      </c>
      <c r="D260" s="99">
        <v>72.819999999999993</v>
      </c>
      <c r="E260" s="106">
        <v>0.1</v>
      </c>
      <c r="F260" s="105">
        <f t="shared" si="186"/>
        <v>80.102000000000004</v>
      </c>
      <c r="G260" s="98" t="s">
        <v>107</v>
      </c>
      <c r="H260" s="138">
        <f t="shared" si="180"/>
        <v>5.46</v>
      </c>
      <c r="I260" s="138">
        <f t="shared" si="181"/>
        <v>437.35692</v>
      </c>
      <c r="J260" s="138">
        <f t="shared" si="182"/>
        <v>8.5399999999999991</v>
      </c>
      <c r="K260" s="138">
        <f t="shared" si="183"/>
        <v>684.07107999999994</v>
      </c>
      <c r="L260" s="138">
        <v>71.5</v>
      </c>
      <c r="M260" s="39">
        <f t="shared" si="184"/>
        <v>6.1168800000000001</v>
      </c>
      <c r="N260" s="137">
        <v>14</v>
      </c>
      <c r="O260" s="107">
        <f t="shared" si="187"/>
        <v>1121.4280000000001</v>
      </c>
    </row>
    <row r="261" spans="1:15" x14ac:dyDescent="0.2">
      <c r="A261" s="37" t="str">
        <f>IF(G261&lt;&gt;"",1+MAX($A$12:A260),"")</f>
        <v/>
      </c>
      <c r="F261" s="72"/>
    </row>
    <row r="262" spans="1:15" x14ac:dyDescent="0.2">
      <c r="A262" s="37" t="str">
        <f>IF(G262&lt;&gt;"",1+MAX($A$12:A261),"")</f>
        <v/>
      </c>
      <c r="C262" s="88" t="s">
        <v>76</v>
      </c>
      <c r="D262" s="87"/>
      <c r="E262" s="78"/>
      <c r="F262" s="72"/>
      <c r="O262" s="90"/>
    </row>
    <row r="263" spans="1:15" x14ac:dyDescent="0.2">
      <c r="A263" s="37" t="str">
        <f>IF(G263&lt;&gt;"",1+MAX($A$12:A262),"")</f>
        <v/>
      </c>
      <c r="F263" s="72"/>
    </row>
    <row r="264" spans="1:15" x14ac:dyDescent="0.2">
      <c r="A264" s="37" t="str">
        <f>IF(G264&lt;&gt;"",1+MAX($A$12:A263),"")</f>
        <v/>
      </c>
      <c r="C264" s="100" t="s">
        <v>77</v>
      </c>
      <c r="F264" s="72"/>
    </row>
    <row r="265" spans="1:15" x14ac:dyDescent="0.2">
      <c r="A265" s="37">
        <f>IF(G265&lt;&gt;"",1+MAX($A$12:A264),"")</f>
        <v>178</v>
      </c>
      <c r="C265" s="6" t="s">
        <v>243</v>
      </c>
      <c r="D265" s="87">
        <v>16443</v>
      </c>
      <c r="E265" s="106">
        <v>0.1</v>
      </c>
      <c r="F265" s="105">
        <f t="shared" ref="F265" si="188">D265*(1+E265)</f>
        <v>18087.300000000003</v>
      </c>
      <c r="G265" s="98" t="s">
        <v>107</v>
      </c>
      <c r="H265" s="138">
        <f t="shared" ref="H265" si="189">0.39*N265</f>
        <v>0.97500000000000009</v>
      </c>
      <c r="I265" s="138">
        <f t="shared" ref="I265" si="190">H265*F265</f>
        <v>17635.117500000004</v>
      </c>
      <c r="J265" s="138">
        <f t="shared" ref="J265" si="191">0.61*N265</f>
        <v>1.5249999999999999</v>
      </c>
      <c r="K265" s="138">
        <f t="shared" ref="K265" si="192">J265*F265</f>
        <v>27583.132500000003</v>
      </c>
      <c r="L265" s="138">
        <v>71.5</v>
      </c>
      <c r="M265" s="39">
        <f t="shared" ref="M265" si="193">I265/L265</f>
        <v>246.64500000000007</v>
      </c>
      <c r="N265" s="137">
        <v>2.5</v>
      </c>
      <c r="O265" s="107">
        <f t="shared" ref="O265" si="194">N265*F265</f>
        <v>45218.250000000007</v>
      </c>
    </row>
    <row r="266" spans="1:15" x14ac:dyDescent="0.2">
      <c r="A266" s="37" t="str">
        <f>IF(G266&lt;&gt;"",1+MAX($A$12:A265),"")</f>
        <v/>
      </c>
      <c r="F266" s="72"/>
    </row>
    <row r="267" spans="1:15" x14ac:dyDescent="0.2">
      <c r="A267" s="37" t="str">
        <f>IF(G267&lt;&gt;"",1+MAX($A$12:A266),"")</f>
        <v/>
      </c>
      <c r="C267" s="100" t="s">
        <v>78</v>
      </c>
      <c r="F267" s="72"/>
    </row>
    <row r="268" spans="1:15" x14ac:dyDescent="0.2">
      <c r="A268" s="37">
        <f>IF(G268&lt;&gt;"",1+MAX($A$12:A267),"")</f>
        <v>179</v>
      </c>
      <c r="C268" s="6" t="s">
        <v>244</v>
      </c>
      <c r="D268" s="99">
        <v>1339</v>
      </c>
      <c r="E268" s="106">
        <v>0.1</v>
      </c>
      <c r="F268" s="105">
        <f t="shared" ref="F268" si="195">D268*(1+E268)</f>
        <v>1472.9</v>
      </c>
      <c r="G268" s="98" t="s">
        <v>130</v>
      </c>
      <c r="H268" s="138">
        <f t="shared" ref="H268:H269" si="196">0.39*N268</f>
        <v>1.8719999999999999</v>
      </c>
      <c r="I268" s="138">
        <f t="shared" ref="I268:I269" si="197">H268*F268</f>
        <v>2757.2687999999998</v>
      </c>
      <c r="J268" s="138">
        <f t="shared" ref="J268:J269" si="198">0.61*N268</f>
        <v>2.9279999999999999</v>
      </c>
      <c r="K268" s="138">
        <f t="shared" ref="K268:K269" si="199">J268*F268</f>
        <v>4312.6512000000002</v>
      </c>
      <c r="L268" s="138">
        <v>71.5</v>
      </c>
      <c r="M268" s="39">
        <f t="shared" ref="M268:M269" si="200">I268/L268</f>
        <v>38.563199999999995</v>
      </c>
      <c r="N268" s="137">
        <v>4.8</v>
      </c>
      <c r="O268" s="107">
        <f t="shared" ref="O268" si="201">N268*F268</f>
        <v>7069.92</v>
      </c>
    </row>
    <row r="269" spans="1:15" x14ac:dyDescent="0.2">
      <c r="A269" s="37">
        <f>IF(G269&lt;&gt;"",1+MAX($A$12:A268),"")</f>
        <v>180</v>
      </c>
      <c r="C269" s="6" t="s">
        <v>245</v>
      </c>
      <c r="D269" s="99">
        <v>488</v>
      </c>
      <c r="E269" s="106">
        <v>0.1</v>
      </c>
      <c r="F269" s="105">
        <f t="shared" ref="F269" si="202">D269*(1+E269)</f>
        <v>536.80000000000007</v>
      </c>
      <c r="G269" s="98" t="s">
        <v>130</v>
      </c>
      <c r="H269" s="138">
        <f t="shared" si="196"/>
        <v>2.4180000000000001</v>
      </c>
      <c r="I269" s="138">
        <f t="shared" si="197"/>
        <v>1297.9824000000003</v>
      </c>
      <c r="J269" s="138">
        <f t="shared" si="198"/>
        <v>3.782</v>
      </c>
      <c r="K269" s="138">
        <f t="shared" si="199"/>
        <v>2030.1776000000002</v>
      </c>
      <c r="L269" s="138">
        <v>71.5</v>
      </c>
      <c r="M269" s="39">
        <f t="shared" si="200"/>
        <v>18.153600000000004</v>
      </c>
      <c r="N269" s="137">
        <v>6.2</v>
      </c>
      <c r="O269" s="107">
        <f t="shared" ref="O269" si="203">N269*F269</f>
        <v>3328.1600000000003</v>
      </c>
    </row>
    <row r="270" spans="1:15" x14ac:dyDescent="0.2">
      <c r="A270" s="37" t="str">
        <f>IF(G270&lt;&gt;"",1+MAX($A$12:A269),"")</f>
        <v/>
      </c>
      <c r="C270" s="103"/>
      <c r="D270" s="99"/>
      <c r="E270" s="78"/>
      <c r="F270" s="72"/>
      <c r="O270" s="90"/>
    </row>
    <row r="271" spans="1:15" x14ac:dyDescent="0.2">
      <c r="A271" s="37" t="str">
        <f>IF(G271&lt;&gt;"",1+MAX($A$12:A270),"")</f>
        <v/>
      </c>
      <c r="C271" s="104" t="s">
        <v>79</v>
      </c>
      <c r="F271" s="72"/>
    </row>
    <row r="272" spans="1:15" x14ac:dyDescent="0.2">
      <c r="A272" s="37">
        <f>IF(G272&lt;&gt;"",1+MAX($A$12:A271),"")</f>
        <v>181</v>
      </c>
      <c r="C272" s="103" t="s">
        <v>349</v>
      </c>
      <c r="D272" s="87">
        <f>290*3.56</f>
        <v>1032.4000000000001</v>
      </c>
      <c r="E272" s="106">
        <v>0.1</v>
      </c>
      <c r="F272" s="105">
        <f t="shared" ref="F272" si="204">D272*(1+E272)</f>
        <v>1135.6400000000001</v>
      </c>
      <c r="G272" s="98" t="s">
        <v>107</v>
      </c>
      <c r="H272" s="138">
        <f t="shared" ref="H272" si="205">0.39*N272</f>
        <v>6.4350000000000005</v>
      </c>
      <c r="I272" s="138">
        <f t="shared" ref="I272" si="206">H272*F272</f>
        <v>7307.8434000000016</v>
      </c>
      <c r="J272" s="138">
        <f t="shared" ref="J272" si="207">0.61*N272</f>
        <v>10.065</v>
      </c>
      <c r="K272" s="138">
        <f t="shared" ref="K272" si="208">J272*F272</f>
        <v>11430.2166</v>
      </c>
      <c r="L272" s="138">
        <v>71.5</v>
      </c>
      <c r="M272" s="39">
        <f t="shared" ref="M272" si="209">I272/L272</f>
        <v>102.20760000000003</v>
      </c>
      <c r="N272" s="137">
        <v>16.5</v>
      </c>
      <c r="O272" s="107">
        <f t="shared" ref="O272" si="210">N272*F272</f>
        <v>18738.060000000001</v>
      </c>
    </row>
    <row r="273" spans="1:16" x14ac:dyDescent="0.2">
      <c r="A273" s="37" t="str">
        <f>IF(G273&lt;&gt;"",1+MAX($A$12:A272),"")</f>
        <v/>
      </c>
      <c r="C273" s="103"/>
      <c r="D273" s="87"/>
      <c r="E273" s="106"/>
      <c r="F273" s="105"/>
      <c r="G273" s="98"/>
      <c r="H273" s="98"/>
      <c r="I273" s="98"/>
      <c r="J273" s="98"/>
      <c r="K273" s="98"/>
      <c r="L273" s="98"/>
      <c r="M273" s="98"/>
      <c r="O273" s="107"/>
    </row>
    <row r="274" spans="1:16" x14ac:dyDescent="0.2">
      <c r="A274" s="37" t="str">
        <f>IF(G274&lt;&gt;"",1+MAX($A$12:A273),"")</f>
        <v/>
      </c>
      <c r="C274" s="126" t="s">
        <v>433</v>
      </c>
      <c r="D274" s="87"/>
      <c r="E274" s="106"/>
      <c r="F274" s="105"/>
      <c r="G274" s="98"/>
      <c r="H274" s="98"/>
      <c r="I274" s="98"/>
      <c r="J274" s="98"/>
      <c r="K274" s="98"/>
      <c r="L274" s="98"/>
      <c r="M274" s="98"/>
      <c r="O274" s="107"/>
    </row>
    <row r="275" spans="1:16" x14ac:dyDescent="0.2">
      <c r="A275" s="37">
        <f>IF(G275&lt;&gt;"",1+MAX($A$12:A274),"")</f>
        <v>182</v>
      </c>
      <c r="C275" s="93" t="s">
        <v>434</v>
      </c>
      <c r="D275" s="99">
        <v>6.18</v>
      </c>
      <c r="E275" s="106">
        <v>0.1</v>
      </c>
      <c r="F275" s="105">
        <f t="shared" ref="F275:F276" si="211">D275*(1+E275)</f>
        <v>6.798</v>
      </c>
      <c r="G275" s="98" t="s">
        <v>130</v>
      </c>
      <c r="H275" s="138">
        <f t="shared" ref="H275:H276" si="212">0.39*N275</f>
        <v>13.65</v>
      </c>
      <c r="I275" s="138">
        <f t="shared" ref="I275:I276" si="213">H275*F275</f>
        <v>92.792699999999996</v>
      </c>
      <c r="J275" s="138">
        <f t="shared" ref="J275:J276" si="214">0.61*N275</f>
        <v>21.349999999999998</v>
      </c>
      <c r="K275" s="138">
        <f t="shared" ref="K275:K276" si="215">J275*F275</f>
        <v>145.13729999999998</v>
      </c>
      <c r="L275" s="138">
        <v>71.5</v>
      </c>
      <c r="M275" s="39">
        <f t="shared" ref="M275:M276" si="216">I275/L275</f>
        <v>1.2977999999999998</v>
      </c>
      <c r="N275" s="137">
        <v>35</v>
      </c>
      <c r="O275" s="107">
        <f t="shared" ref="O275:O276" si="217">N275*F275</f>
        <v>237.93</v>
      </c>
    </row>
    <row r="276" spans="1:16" x14ac:dyDescent="0.2">
      <c r="A276" s="37">
        <f>IF(G276&lt;&gt;"",1+MAX($A$12:A275),"")</f>
        <v>183</v>
      </c>
      <c r="C276" s="93" t="s">
        <v>435</v>
      </c>
      <c r="D276" s="99">
        <v>14.13</v>
      </c>
      <c r="E276" s="106">
        <v>0.1</v>
      </c>
      <c r="F276" s="105">
        <f t="shared" si="211"/>
        <v>15.543000000000003</v>
      </c>
      <c r="G276" s="98" t="s">
        <v>130</v>
      </c>
      <c r="H276" s="138">
        <f t="shared" si="212"/>
        <v>13.65</v>
      </c>
      <c r="I276" s="138">
        <f t="shared" si="213"/>
        <v>212.16195000000005</v>
      </c>
      <c r="J276" s="138">
        <f t="shared" si="214"/>
        <v>21.349999999999998</v>
      </c>
      <c r="K276" s="138">
        <f t="shared" si="215"/>
        <v>331.84305000000001</v>
      </c>
      <c r="L276" s="138">
        <v>71.5</v>
      </c>
      <c r="M276" s="39">
        <f t="shared" si="216"/>
        <v>2.9673000000000007</v>
      </c>
      <c r="N276" s="137">
        <v>35</v>
      </c>
      <c r="O276" s="107">
        <f t="shared" si="217"/>
        <v>544.00500000000011</v>
      </c>
    </row>
    <row r="277" spans="1:16" x14ac:dyDescent="0.2">
      <c r="A277" s="37" t="str">
        <f>IF(G277&lt;&gt;"",1+MAX($A$12:A276),"")</f>
        <v/>
      </c>
      <c r="C277" s="93"/>
      <c r="D277" s="99"/>
      <c r="E277" s="106"/>
      <c r="F277" s="105"/>
      <c r="G277" s="98"/>
      <c r="H277" s="98"/>
      <c r="I277" s="98"/>
      <c r="J277" s="98"/>
      <c r="K277" s="98"/>
      <c r="L277" s="98"/>
      <c r="M277" s="98"/>
      <c r="O277" s="107"/>
    </row>
    <row r="278" spans="1:16" x14ac:dyDescent="0.2">
      <c r="A278" s="37" t="str">
        <f>IF(G278&lt;&gt;"",1+MAX($A$12:A277),"")</f>
        <v/>
      </c>
      <c r="C278" s="97" t="s">
        <v>454</v>
      </c>
      <c r="D278" s="99"/>
      <c r="E278" s="106"/>
      <c r="F278" s="105"/>
      <c r="G278" s="98"/>
      <c r="H278" s="98"/>
      <c r="I278" s="98"/>
      <c r="J278" s="98"/>
      <c r="K278" s="98"/>
      <c r="L278" s="98"/>
      <c r="M278" s="98"/>
      <c r="O278" s="107"/>
    </row>
    <row r="279" spans="1:16" x14ac:dyDescent="0.2">
      <c r="A279" s="37">
        <f>IF(G279&lt;&gt;"",1+MAX($A$12:A278),"")</f>
        <v>184</v>
      </c>
      <c r="C279" s="123" t="s">
        <v>455</v>
      </c>
      <c r="D279" s="124">
        <v>15.75</v>
      </c>
      <c r="E279" s="106">
        <v>0.1</v>
      </c>
      <c r="F279" s="105">
        <f t="shared" ref="F279:F280" si="218">D279*(1+E279)</f>
        <v>17.325000000000003</v>
      </c>
      <c r="G279" s="98" t="s">
        <v>107</v>
      </c>
      <c r="H279" s="138">
        <f t="shared" ref="H279:H280" si="219">0.39*N279</f>
        <v>1.365</v>
      </c>
      <c r="I279" s="138">
        <f t="shared" ref="I279:I280" si="220">H279*F279</f>
        <v>23.648625000000003</v>
      </c>
      <c r="J279" s="138">
        <f t="shared" ref="J279:J280" si="221">0.61*N279</f>
        <v>2.1349999999999998</v>
      </c>
      <c r="K279" s="138">
        <f t="shared" ref="K279:K280" si="222">J279*F279</f>
        <v>36.988875</v>
      </c>
      <c r="L279" s="138">
        <v>71.5</v>
      </c>
      <c r="M279" s="39">
        <f t="shared" ref="M279:M280" si="223">I279/L279</f>
        <v>0.33075000000000004</v>
      </c>
      <c r="N279" s="137">
        <v>3.5</v>
      </c>
      <c r="O279" s="107">
        <f t="shared" ref="O279:O280" si="224">N279*F279</f>
        <v>60.63750000000001</v>
      </c>
    </row>
    <row r="280" spans="1:16" x14ac:dyDescent="0.2">
      <c r="A280" s="37">
        <f>IF(G280&lt;&gt;"",1+MAX($A$12:A279),"")</f>
        <v>185</v>
      </c>
      <c r="C280" s="123" t="s">
        <v>456</v>
      </c>
      <c r="D280" s="124">
        <v>127.19</v>
      </c>
      <c r="E280" s="106">
        <v>0.1</v>
      </c>
      <c r="F280" s="105">
        <f t="shared" si="218"/>
        <v>139.90900000000002</v>
      </c>
      <c r="G280" s="98" t="s">
        <v>107</v>
      </c>
      <c r="H280" s="138">
        <f t="shared" si="219"/>
        <v>1.3260000000000001</v>
      </c>
      <c r="I280" s="138">
        <f t="shared" si="220"/>
        <v>185.51933400000004</v>
      </c>
      <c r="J280" s="138">
        <f t="shared" si="221"/>
        <v>2.0739999999999998</v>
      </c>
      <c r="K280" s="138">
        <f t="shared" si="222"/>
        <v>290.171266</v>
      </c>
      <c r="L280" s="138">
        <v>71.5</v>
      </c>
      <c r="M280" s="39">
        <f t="shared" si="223"/>
        <v>2.5946760000000006</v>
      </c>
      <c r="N280" s="137">
        <v>3.4</v>
      </c>
      <c r="O280" s="107">
        <f t="shared" si="224"/>
        <v>475.69060000000007</v>
      </c>
    </row>
    <row r="281" spans="1:16" x14ac:dyDescent="0.2">
      <c r="A281" s="37" t="str">
        <f>IF(G281&lt;&gt;"",1+MAX($A$12:A280),"")</f>
        <v/>
      </c>
      <c r="C281" s="122"/>
      <c r="D281" s="99"/>
      <c r="E281" s="106"/>
      <c r="F281" s="105"/>
      <c r="G281" s="98"/>
      <c r="H281" s="98"/>
      <c r="I281" s="98"/>
      <c r="J281" s="98"/>
      <c r="K281" s="98"/>
      <c r="L281" s="98"/>
      <c r="M281" s="98"/>
      <c r="O281" s="107"/>
    </row>
    <row r="282" spans="1:16" x14ac:dyDescent="0.2">
      <c r="A282" s="81" t="str">
        <f>IF(G282&lt;&gt;"",1+MAX($A$12:A281),"")</f>
        <v/>
      </c>
      <c r="B282" s="11" t="s">
        <v>62</v>
      </c>
      <c r="C282" s="12" t="s">
        <v>59</v>
      </c>
      <c r="D282" s="13"/>
      <c r="E282" s="51"/>
      <c r="F282" s="51"/>
      <c r="G282" s="51"/>
      <c r="H282" s="51"/>
      <c r="I282" s="51"/>
      <c r="J282" s="51"/>
      <c r="K282" s="51"/>
      <c r="L282" s="51"/>
      <c r="M282" s="51"/>
      <c r="N282" s="131"/>
      <c r="O282" s="51"/>
      <c r="P282" s="52">
        <f>SUM(O283:O297)</f>
        <v>33120</v>
      </c>
    </row>
    <row r="283" spans="1:16" x14ac:dyDescent="0.2">
      <c r="A283" s="37" t="str">
        <f>IF(G283&lt;&gt;"",1+MAX($A$12:A282),"")</f>
        <v/>
      </c>
      <c r="F283" s="72"/>
    </row>
    <row r="284" spans="1:16" x14ac:dyDescent="0.2">
      <c r="A284" s="37" t="str">
        <f>IF(G284&lt;&gt;"",1+MAX($A$12:A283),"")</f>
        <v/>
      </c>
      <c r="C284" s="88" t="s">
        <v>80</v>
      </c>
      <c r="D284" s="87"/>
      <c r="E284" s="106"/>
      <c r="F284" s="105"/>
      <c r="N284" s="135"/>
      <c r="O284" s="107"/>
    </row>
    <row r="285" spans="1:16" x14ac:dyDescent="0.2">
      <c r="A285" s="37">
        <f>IF(G285&lt;&gt;"",1+MAX($A$12:A284),"")</f>
        <v>186</v>
      </c>
      <c r="C285" s="115" t="s">
        <v>191</v>
      </c>
      <c r="D285" s="87">
        <v>8</v>
      </c>
      <c r="E285" s="106">
        <v>0</v>
      </c>
      <c r="F285" s="105">
        <f t="shared" ref="F285:F290" si="225">D285*(1+E285)</f>
        <v>8</v>
      </c>
      <c r="G285" s="39" t="s">
        <v>42</v>
      </c>
      <c r="H285" s="138">
        <f t="shared" ref="H285:H291" si="226">0.39*N285</f>
        <v>42.9</v>
      </c>
      <c r="I285" s="138">
        <f t="shared" ref="I285:I291" si="227">H285*F285</f>
        <v>343.2</v>
      </c>
      <c r="J285" s="138">
        <f t="shared" ref="J285:J291" si="228">0.61*N285</f>
        <v>67.099999999999994</v>
      </c>
      <c r="K285" s="138">
        <f t="shared" ref="K285:K291" si="229">J285*F285</f>
        <v>536.79999999999995</v>
      </c>
      <c r="L285" s="138">
        <v>71.5</v>
      </c>
      <c r="M285" s="39">
        <f t="shared" ref="M285:M291" si="230">I285/L285</f>
        <v>4.8</v>
      </c>
      <c r="N285" s="135">
        <v>110</v>
      </c>
      <c r="O285" s="107">
        <f t="shared" ref="O285:O290" si="231">N285*F285</f>
        <v>880</v>
      </c>
    </row>
    <row r="286" spans="1:16" x14ac:dyDescent="0.25">
      <c r="A286" s="37">
        <f>IF(G286&lt;&gt;"",1+MAX($A$12:A285),"")</f>
        <v>187</v>
      </c>
      <c r="C286" s="116" t="s">
        <v>192</v>
      </c>
      <c r="D286" s="87">
        <v>8</v>
      </c>
      <c r="E286" s="106">
        <v>0</v>
      </c>
      <c r="F286" s="105">
        <f t="shared" si="225"/>
        <v>8</v>
      </c>
      <c r="G286" s="39" t="s">
        <v>42</v>
      </c>
      <c r="H286" s="138">
        <f t="shared" si="226"/>
        <v>42.9</v>
      </c>
      <c r="I286" s="138">
        <f t="shared" si="227"/>
        <v>343.2</v>
      </c>
      <c r="J286" s="138">
        <f t="shared" si="228"/>
        <v>67.099999999999994</v>
      </c>
      <c r="K286" s="138">
        <f t="shared" si="229"/>
        <v>536.79999999999995</v>
      </c>
      <c r="L286" s="138">
        <v>71.5</v>
      </c>
      <c r="M286" s="39">
        <f t="shared" si="230"/>
        <v>4.8</v>
      </c>
      <c r="N286" s="135">
        <v>110</v>
      </c>
      <c r="O286" s="107">
        <f t="shared" si="231"/>
        <v>880</v>
      </c>
    </row>
    <row r="287" spans="1:16" x14ac:dyDescent="0.25">
      <c r="A287" s="37">
        <f>IF(G287&lt;&gt;"",1+MAX($A$12:A286),"")</f>
        <v>188</v>
      </c>
      <c r="C287" s="116" t="s">
        <v>193</v>
      </c>
      <c r="D287" s="87">
        <v>8</v>
      </c>
      <c r="E287" s="106">
        <v>0</v>
      </c>
      <c r="F287" s="105">
        <f t="shared" si="225"/>
        <v>8</v>
      </c>
      <c r="G287" s="39" t="s">
        <v>42</v>
      </c>
      <c r="H287" s="138">
        <f t="shared" si="226"/>
        <v>136.5</v>
      </c>
      <c r="I287" s="138">
        <f t="shared" si="227"/>
        <v>1092</v>
      </c>
      <c r="J287" s="138">
        <f t="shared" si="228"/>
        <v>213.5</v>
      </c>
      <c r="K287" s="138">
        <f t="shared" si="229"/>
        <v>1708</v>
      </c>
      <c r="L287" s="138">
        <v>71.5</v>
      </c>
      <c r="M287" s="39">
        <f t="shared" si="230"/>
        <v>15.272727272727273</v>
      </c>
      <c r="N287" s="135">
        <v>350</v>
      </c>
      <c r="O287" s="107">
        <f t="shared" si="231"/>
        <v>2800</v>
      </c>
    </row>
    <row r="288" spans="1:16" x14ac:dyDescent="0.25">
      <c r="A288" s="37">
        <f>IF(G288&lt;&gt;"",1+MAX($A$12:A287),"")</f>
        <v>189</v>
      </c>
      <c r="C288" s="116" t="s">
        <v>194</v>
      </c>
      <c r="D288" s="87">
        <v>8</v>
      </c>
      <c r="E288" s="106">
        <v>0</v>
      </c>
      <c r="F288" s="105">
        <f t="shared" si="225"/>
        <v>8</v>
      </c>
      <c r="G288" s="39" t="s">
        <v>42</v>
      </c>
      <c r="H288" s="138">
        <f t="shared" si="226"/>
        <v>54.6</v>
      </c>
      <c r="I288" s="138">
        <f t="shared" si="227"/>
        <v>436.8</v>
      </c>
      <c r="J288" s="138">
        <f t="shared" si="228"/>
        <v>85.399999999999991</v>
      </c>
      <c r="K288" s="138">
        <f t="shared" si="229"/>
        <v>683.19999999999993</v>
      </c>
      <c r="L288" s="138">
        <v>71.5</v>
      </c>
      <c r="M288" s="39">
        <f t="shared" si="230"/>
        <v>6.1090909090909093</v>
      </c>
      <c r="N288" s="135">
        <v>140</v>
      </c>
      <c r="O288" s="107">
        <f t="shared" si="231"/>
        <v>1120</v>
      </c>
    </row>
    <row r="289" spans="1:16" x14ac:dyDescent="0.25">
      <c r="A289" s="37">
        <f>IF(G289&lt;&gt;"",1+MAX($A$12:A288),"")</f>
        <v>190</v>
      </c>
      <c r="B289" s="4"/>
      <c r="C289" s="116" t="s">
        <v>195</v>
      </c>
      <c r="D289" s="87">
        <v>8</v>
      </c>
      <c r="E289" s="106">
        <v>0</v>
      </c>
      <c r="F289" s="105">
        <f t="shared" si="225"/>
        <v>8</v>
      </c>
      <c r="G289" s="39" t="s">
        <v>42</v>
      </c>
      <c r="H289" s="138">
        <f t="shared" si="226"/>
        <v>70.2</v>
      </c>
      <c r="I289" s="138">
        <f t="shared" si="227"/>
        <v>561.6</v>
      </c>
      <c r="J289" s="138">
        <f t="shared" si="228"/>
        <v>109.8</v>
      </c>
      <c r="K289" s="138">
        <f t="shared" si="229"/>
        <v>878.4</v>
      </c>
      <c r="L289" s="138">
        <v>71.5</v>
      </c>
      <c r="M289" s="39">
        <f t="shared" si="230"/>
        <v>7.8545454545454545</v>
      </c>
      <c r="N289" s="135">
        <v>180</v>
      </c>
      <c r="O289" s="107">
        <f t="shared" si="231"/>
        <v>1440</v>
      </c>
    </row>
    <row r="290" spans="1:16" x14ac:dyDescent="0.2">
      <c r="A290" s="37">
        <f>IF(G290&lt;&gt;"",1+MAX($A$12:A289),"")</f>
        <v>191</v>
      </c>
      <c r="C290" s="92" t="s">
        <v>196</v>
      </c>
      <c r="D290" s="87">
        <v>8</v>
      </c>
      <c r="E290" s="106">
        <v>0</v>
      </c>
      <c r="F290" s="105">
        <f t="shared" si="225"/>
        <v>8</v>
      </c>
      <c r="G290" s="39" t="s">
        <v>42</v>
      </c>
      <c r="H290" s="138">
        <f t="shared" si="226"/>
        <v>37.050000000000004</v>
      </c>
      <c r="I290" s="138">
        <f t="shared" si="227"/>
        <v>296.40000000000003</v>
      </c>
      <c r="J290" s="138">
        <f t="shared" si="228"/>
        <v>57.949999999999996</v>
      </c>
      <c r="K290" s="138">
        <f t="shared" si="229"/>
        <v>463.59999999999997</v>
      </c>
      <c r="L290" s="138">
        <v>71.5</v>
      </c>
      <c r="M290" s="39">
        <f t="shared" si="230"/>
        <v>4.1454545454545455</v>
      </c>
      <c r="N290" s="135">
        <v>95</v>
      </c>
      <c r="O290" s="107">
        <f t="shared" si="231"/>
        <v>760</v>
      </c>
    </row>
    <row r="291" spans="1:16" x14ac:dyDescent="0.2">
      <c r="A291" s="37">
        <f>IF(G291&lt;&gt;"",1+MAX($A$12:A290),"")</f>
        <v>192</v>
      </c>
      <c r="C291" s="92" t="s">
        <v>352</v>
      </c>
      <c r="D291" s="87">
        <v>1</v>
      </c>
      <c r="E291" s="106">
        <v>0</v>
      </c>
      <c r="F291" s="105">
        <f t="shared" ref="F291" si="232">D291*(1+E291)</f>
        <v>1</v>
      </c>
      <c r="G291" s="39" t="s">
        <v>42</v>
      </c>
      <c r="H291" s="138">
        <f t="shared" si="226"/>
        <v>120.9</v>
      </c>
      <c r="I291" s="138">
        <f t="shared" si="227"/>
        <v>120.9</v>
      </c>
      <c r="J291" s="138">
        <f t="shared" si="228"/>
        <v>189.1</v>
      </c>
      <c r="K291" s="138">
        <f t="shared" si="229"/>
        <v>189.1</v>
      </c>
      <c r="L291" s="138">
        <v>71.5</v>
      </c>
      <c r="M291" s="39">
        <f t="shared" si="230"/>
        <v>1.6909090909090909</v>
      </c>
      <c r="N291" s="135">
        <v>310</v>
      </c>
      <c r="O291" s="107">
        <f t="shared" ref="O291" si="233">N291*F291</f>
        <v>310</v>
      </c>
    </row>
    <row r="292" spans="1:16" x14ac:dyDescent="0.2">
      <c r="A292" s="37" t="str">
        <f>IF(G292&lt;&gt;"",1+MAX($A$12:A291),"")</f>
        <v/>
      </c>
      <c r="C292" s="92"/>
      <c r="D292" s="87"/>
      <c r="E292" s="78"/>
      <c r="F292" s="72"/>
      <c r="O292" s="90"/>
    </row>
    <row r="293" spans="1:16" x14ac:dyDescent="0.2">
      <c r="A293" s="37" t="str">
        <f>IF(G293&lt;&gt;"",1+MAX($A$12:A292),"")</f>
        <v/>
      </c>
      <c r="C293" s="92"/>
      <c r="D293" s="87"/>
      <c r="E293" s="78"/>
      <c r="F293" s="72"/>
      <c r="O293" s="90"/>
    </row>
    <row r="294" spans="1:16" x14ac:dyDescent="0.2">
      <c r="A294" s="37" t="str">
        <f>IF(G294&lt;&gt;"",1+MAX($A$12:A293),"")</f>
        <v/>
      </c>
      <c r="C294" s="112" t="s">
        <v>81</v>
      </c>
      <c r="D294" s="87"/>
      <c r="E294" s="78"/>
      <c r="F294" s="72"/>
      <c r="O294" s="90"/>
    </row>
    <row r="295" spans="1:16" x14ac:dyDescent="0.2">
      <c r="A295" s="37">
        <f>IF(G295&lt;&gt;"",1+MAX($A$12:A294),"")</f>
        <v>193</v>
      </c>
      <c r="C295" s="6" t="s">
        <v>256</v>
      </c>
      <c r="D295" s="121">
        <v>52</v>
      </c>
      <c r="E295" s="118">
        <v>0</v>
      </c>
      <c r="F295" s="119">
        <f t="shared" ref="F295:F296" si="234">D295*(1+E295)</f>
        <v>52</v>
      </c>
      <c r="G295" s="39" t="s">
        <v>82</v>
      </c>
      <c r="H295" s="138">
        <f t="shared" ref="H295:H296" si="235">0.39*N295</f>
        <v>122.85000000000001</v>
      </c>
      <c r="I295" s="138">
        <f t="shared" ref="I295:I296" si="236">H295*F295</f>
        <v>6388.2000000000007</v>
      </c>
      <c r="J295" s="138">
        <f t="shared" ref="J295:J296" si="237">0.61*N295</f>
        <v>192.15</v>
      </c>
      <c r="K295" s="138">
        <f t="shared" ref="K295:K296" si="238">J295*F295</f>
        <v>9991.8000000000011</v>
      </c>
      <c r="L295" s="138">
        <v>71.5</v>
      </c>
      <c r="M295" s="39">
        <f t="shared" ref="M295:M296" si="239">I295/L295</f>
        <v>89.345454545454558</v>
      </c>
      <c r="N295" s="138">
        <v>315</v>
      </c>
      <c r="O295" s="120">
        <f>N295*F295</f>
        <v>16380</v>
      </c>
    </row>
    <row r="296" spans="1:16" ht="31.5" x14ac:dyDescent="0.2">
      <c r="A296" s="37">
        <f>IF(G296&lt;&gt;"",1+MAX($A$12:A295),"")</f>
        <v>194</v>
      </c>
      <c r="C296" s="6" t="s">
        <v>257</v>
      </c>
      <c r="D296" s="121">
        <v>3</v>
      </c>
      <c r="E296" s="118">
        <v>0</v>
      </c>
      <c r="F296" s="119">
        <f t="shared" si="234"/>
        <v>3</v>
      </c>
      <c r="G296" s="39" t="s">
        <v>42</v>
      </c>
      <c r="H296" s="138">
        <f t="shared" si="235"/>
        <v>1111.5</v>
      </c>
      <c r="I296" s="138">
        <f t="shared" si="236"/>
        <v>3334.5</v>
      </c>
      <c r="J296" s="138">
        <f t="shared" si="237"/>
        <v>1738.5</v>
      </c>
      <c r="K296" s="138">
        <f t="shared" si="238"/>
        <v>5215.5</v>
      </c>
      <c r="L296" s="138">
        <v>71.5</v>
      </c>
      <c r="M296" s="39">
        <f t="shared" si="239"/>
        <v>46.636363636363633</v>
      </c>
      <c r="N296" s="138">
        <v>2850</v>
      </c>
      <c r="O296" s="120">
        <f>N296*F296</f>
        <v>8550</v>
      </c>
    </row>
    <row r="297" spans="1:16" x14ac:dyDescent="0.2">
      <c r="A297" s="37" t="str">
        <f>IF(G297&lt;&gt;"",1+MAX($A$12:A296),"")</f>
        <v/>
      </c>
      <c r="C297" s="4"/>
      <c r="D297" s="4"/>
      <c r="E297" s="4"/>
      <c r="F297" s="72"/>
      <c r="G297" s="4"/>
      <c r="H297" s="4"/>
      <c r="I297" s="4"/>
      <c r="J297" s="4"/>
      <c r="K297" s="4"/>
      <c r="L297" s="4"/>
      <c r="M297" s="4"/>
      <c r="N297" s="139"/>
    </row>
    <row r="298" spans="1:16" x14ac:dyDescent="0.2">
      <c r="A298" s="81" t="str">
        <f>IF(G298&lt;&gt;"",1+MAX($A$12:A297),"")</f>
        <v/>
      </c>
      <c r="B298" s="11" t="s">
        <v>60</v>
      </c>
      <c r="C298" s="12" t="s">
        <v>61</v>
      </c>
      <c r="D298" s="13"/>
      <c r="E298" s="51"/>
      <c r="F298" s="51"/>
      <c r="G298" s="51"/>
      <c r="H298" s="51"/>
      <c r="I298" s="51"/>
      <c r="J298" s="51"/>
      <c r="K298" s="51"/>
      <c r="L298" s="51"/>
      <c r="M298" s="51"/>
      <c r="N298" s="131"/>
      <c r="O298" s="51"/>
      <c r="P298" s="52">
        <f>SUM(O299:O313)</f>
        <v>4560</v>
      </c>
    </row>
    <row r="299" spans="1:16" x14ac:dyDescent="0.2">
      <c r="A299" s="37" t="str">
        <f>IF(G299&lt;&gt;"",1+MAX($A$12:A298),"")</f>
        <v/>
      </c>
      <c r="F299" s="72"/>
    </row>
    <row r="300" spans="1:16" x14ac:dyDescent="0.2">
      <c r="A300" s="37" t="str">
        <f>IF(G300&lt;&gt;"",1+MAX($A$12:A299),"")</f>
        <v/>
      </c>
      <c r="C300" s="88" t="s">
        <v>61</v>
      </c>
      <c r="D300" s="87"/>
      <c r="E300" s="106"/>
      <c r="F300" s="105"/>
      <c r="N300" s="135"/>
      <c r="O300" s="107"/>
    </row>
    <row r="301" spans="1:16" x14ac:dyDescent="0.2">
      <c r="A301" s="37">
        <f>IF(G301&lt;&gt;"",1+MAX($A$12:A300),"")</f>
        <v>195</v>
      </c>
      <c r="C301" s="93" t="s">
        <v>197</v>
      </c>
      <c r="D301" s="99">
        <v>3</v>
      </c>
      <c r="E301" s="106">
        <v>0</v>
      </c>
      <c r="F301" s="105">
        <f t="shared" ref="F301:F311" si="240">D301*(1+E301)</f>
        <v>3</v>
      </c>
      <c r="G301" s="39" t="s">
        <v>42</v>
      </c>
      <c r="H301" s="138"/>
      <c r="I301" s="138"/>
      <c r="J301" s="138">
        <f>1*N301</f>
        <v>200</v>
      </c>
      <c r="K301" s="138">
        <f t="shared" ref="K301:K312" si="241">J301*F301</f>
        <v>600</v>
      </c>
      <c r="L301" s="138">
        <v>71.5</v>
      </c>
      <c r="M301" s="39">
        <f t="shared" ref="M301:M312" si="242">I301/L301</f>
        <v>0</v>
      </c>
      <c r="N301" s="135">
        <v>200</v>
      </c>
      <c r="O301" s="107">
        <f t="shared" ref="O301:O311" si="243">N301*F301</f>
        <v>600</v>
      </c>
    </row>
    <row r="302" spans="1:16" x14ac:dyDescent="0.2">
      <c r="A302" s="37">
        <f>IF(G302&lt;&gt;"",1+MAX($A$12:A301),"")</f>
        <v>196</v>
      </c>
      <c r="C302" s="93" t="s">
        <v>198</v>
      </c>
      <c r="D302" s="99">
        <v>2</v>
      </c>
      <c r="E302" s="106">
        <v>0</v>
      </c>
      <c r="F302" s="105">
        <f t="shared" si="240"/>
        <v>2</v>
      </c>
      <c r="G302" s="39" t="s">
        <v>42</v>
      </c>
      <c r="H302" s="138"/>
      <c r="I302" s="138"/>
      <c r="J302" s="138">
        <f t="shared" ref="J302:J312" si="244">1*N302</f>
        <v>180</v>
      </c>
      <c r="K302" s="138">
        <f t="shared" si="241"/>
        <v>360</v>
      </c>
      <c r="L302" s="138">
        <v>71.5</v>
      </c>
      <c r="M302" s="39">
        <f t="shared" si="242"/>
        <v>0</v>
      </c>
      <c r="N302" s="135">
        <v>180</v>
      </c>
      <c r="O302" s="107">
        <f t="shared" si="243"/>
        <v>360</v>
      </c>
    </row>
    <row r="303" spans="1:16" x14ac:dyDescent="0.2">
      <c r="A303" s="37">
        <f>IF(G303&lt;&gt;"",1+MAX($A$12:A302),"")</f>
        <v>197</v>
      </c>
      <c r="C303" s="93" t="s">
        <v>199</v>
      </c>
      <c r="D303" s="99">
        <v>2</v>
      </c>
      <c r="E303" s="106">
        <v>0</v>
      </c>
      <c r="F303" s="105">
        <f t="shared" si="240"/>
        <v>2</v>
      </c>
      <c r="G303" s="39" t="s">
        <v>42</v>
      </c>
      <c r="H303" s="138"/>
      <c r="I303" s="138"/>
      <c r="J303" s="138">
        <f t="shared" si="244"/>
        <v>180</v>
      </c>
      <c r="K303" s="138">
        <f t="shared" si="241"/>
        <v>360</v>
      </c>
      <c r="L303" s="138">
        <v>71.5</v>
      </c>
      <c r="M303" s="39">
        <f t="shared" si="242"/>
        <v>0</v>
      </c>
      <c r="N303" s="135">
        <v>180</v>
      </c>
      <c r="O303" s="107">
        <f t="shared" si="243"/>
        <v>360</v>
      </c>
    </row>
    <row r="304" spans="1:16" x14ac:dyDescent="0.2">
      <c r="A304" s="37">
        <f>IF(G304&lt;&gt;"",1+MAX($A$12:A303),"")</f>
        <v>198</v>
      </c>
      <c r="C304" s="93" t="s">
        <v>200</v>
      </c>
      <c r="D304" s="99">
        <v>2</v>
      </c>
      <c r="E304" s="106">
        <v>0</v>
      </c>
      <c r="F304" s="105">
        <f t="shared" si="240"/>
        <v>2</v>
      </c>
      <c r="G304" s="39" t="s">
        <v>42</v>
      </c>
      <c r="H304" s="138"/>
      <c r="I304" s="138"/>
      <c r="J304" s="138">
        <f t="shared" si="244"/>
        <v>250</v>
      </c>
      <c r="K304" s="138">
        <f t="shared" si="241"/>
        <v>500</v>
      </c>
      <c r="L304" s="138">
        <v>71.5</v>
      </c>
      <c r="M304" s="39">
        <f t="shared" si="242"/>
        <v>0</v>
      </c>
      <c r="N304" s="135">
        <v>250</v>
      </c>
      <c r="O304" s="107">
        <f t="shared" si="243"/>
        <v>500</v>
      </c>
    </row>
    <row r="305" spans="1:16" x14ac:dyDescent="0.2">
      <c r="A305" s="37">
        <f>IF(G305&lt;&gt;"",1+MAX($A$12:A304),"")</f>
        <v>199</v>
      </c>
      <c r="C305" s="93" t="s">
        <v>201</v>
      </c>
      <c r="D305" s="99">
        <v>1</v>
      </c>
      <c r="E305" s="106">
        <v>0</v>
      </c>
      <c r="F305" s="105">
        <f t="shared" si="240"/>
        <v>1</v>
      </c>
      <c r="G305" s="39" t="s">
        <v>42</v>
      </c>
      <c r="H305" s="138"/>
      <c r="I305" s="138"/>
      <c r="J305" s="138">
        <f t="shared" si="244"/>
        <v>180</v>
      </c>
      <c r="K305" s="138">
        <f t="shared" si="241"/>
        <v>180</v>
      </c>
      <c r="L305" s="138">
        <v>71.5</v>
      </c>
      <c r="M305" s="39">
        <f t="shared" si="242"/>
        <v>0</v>
      </c>
      <c r="N305" s="135">
        <v>180</v>
      </c>
      <c r="O305" s="107">
        <f t="shared" si="243"/>
        <v>180</v>
      </c>
    </row>
    <row r="306" spans="1:16" x14ac:dyDescent="0.2">
      <c r="A306" s="37">
        <f>IF(G306&lt;&gt;"",1+MAX($A$12:A305),"")</f>
        <v>200</v>
      </c>
      <c r="C306" s="93" t="s">
        <v>202</v>
      </c>
      <c r="D306" s="99">
        <v>2</v>
      </c>
      <c r="E306" s="106">
        <v>0</v>
      </c>
      <c r="F306" s="105">
        <f t="shared" si="240"/>
        <v>2</v>
      </c>
      <c r="G306" s="39" t="s">
        <v>42</v>
      </c>
      <c r="H306" s="138"/>
      <c r="I306" s="138"/>
      <c r="J306" s="138">
        <f t="shared" si="244"/>
        <v>210</v>
      </c>
      <c r="K306" s="138">
        <f t="shared" si="241"/>
        <v>420</v>
      </c>
      <c r="L306" s="138">
        <v>71.5</v>
      </c>
      <c r="M306" s="39">
        <f t="shared" si="242"/>
        <v>0</v>
      </c>
      <c r="N306" s="135">
        <v>210</v>
      </c>
      <c r="O306" s="107">
        <f t="shared" si="243"/>
        <v>420</v>
      </c>
    </row>
    <row r="307" spans="1:16" x14ac:dyDescent="0.2">
      <c r="A307" s="37">
        <f>IF(G307&lt;&gt;"",1+MAX($A$12:A306),"")</f>
        <v>201</v>
      </c>
      <c r="C307" s="93" t="s">
        <v>203</v>
      </c>
      <c r="D307" s="99">
        <v>1</v>
      </c>
      <c r="E307" s="106">
        <v>0</v>
      </c>
      <c r="F307" s="105">
        <f t="shared" si="240"/>
        <v>1</v>
      </c>
      <c r="G307" s="39" t="s">
        <v>42</v>
      </c>
      <c r="H307" s="138"/>
      <c r="I307" s="138"/>
      <c r="J307" s="138">
        <f t="shared" si="244"/>
        <v>210</v>
      </c>
      <c r="K307" s="138">
        <f t="shared" si="241"/>
        <v>210</v>
      </c>
      <c r="L307" s="138">
        <v>71.5</v>
      </c>
      <c r="M307" s="39">
        <f t="shared" si="242"/>
        <v>0</v>
      </c>
      <c r="N307" s="135">
        <v>210</v>
      </c>
      <c r="O307" s="107">
        <f t="shared" si="243"/>
        <v>210</v>
      </c>
    </row>
    <row r="308" spans="1:16" x14ac:dyDescent="0.2">
      <c r="A308" s="37">
        <f>IF(G308&lt;&gt;"",1+MAX($A$12:A307),"")</f>
        <v>202</v>
      </c>
      <c r="C308" s="93" t="s">
        <v>204</v>
      </c>
      <c r="D308" s="99">
        <v>2</v>
      </c>
      <c r="E308" s="106">
        <v>0</v>
      </c>
      <c r="F308" s="105">
        <f t="shared" si="240"/>
        <v>2</v>
      </c>
      <c r="G308" s="39" t="s">
        <v>42</v>
      </c>
      <c r="H308" s="138"/>
      <c r="I308" s="138"/>
      <c r="J308" s="138">
        <f t="shared" si="244"/>
        <v>300</v>
      </c>
      <c r="K308" s="138">
        <f t="shared" si="241"/>
        <v>600</v>
      </c>
      <c r="L308" s="138">
        <v>71.5</v>
      </c>
      <c r="M308" s="39">
        <f t="shared" si="242"/>
        <v>0</v>
      </c>
      <c r="N308" s="135">
        <v>300</v>
      </c>
      <c r="O308" s="107">
        <f t="shared" si="243"/>
        <v>600</v>
      </c>
    </row>
    <row r="309" spans="1:16" x14ac:dyDescent="0.2">
      <c r="A309" s="37">
        <f>IF(G309&lt;&gt;"",1+MAX($A$12:A308),"")</f>
        <v>203</v>
      </c>
      <c r="C309" s="93" t="s">
        <v>205</v>
      </c>
      <c r="D309" s="99">
        <v>1</v>
      </c>
      <c r="E309" s="106">
        <v>0</v>
      </c>
      <c r="F309" s="105">
        <f t="shared" si="240"/>
        <v>1</v>
      </c>
      <c r="G309" s="39" t="s">
        <v>42</v>
      </c>
      <c r="H309" s="138"/>
      <c r="I309" s="138"/>
      <c r="J309" s="138">
        <f t="shared" si="244"/>
        <v>350</v>
      </c>
      <c r="K309" s="138">
        <f t="shared" si="241"/>
        <v>350</v>
      </c>
      <c r="L309" s="138">
        <v>71.5</v>
      </c>
      <c r="M309" s="39">
        <f t="shared" si="242"/>
        <v>0</v>
      </c>
      <c r="N309" s="135">
        <v>350</v>
      </c>
      <c r="O309" s="107">
        <f t="shared" si="243"/>
        <v>350</v>
      </c>
    </row>
    <row r="310" spans="1:16" x14ac:dyDescent="0.2">
      <c r="A310" s="37">
        <f>IF(G310&lt;&gt;"",1+MAX($A$12:A309),"")</f>
        <v>204</v>
      </c>
      <c r="C310" s="93" t="s">
        <v>206</v>
      </c>
      <c r="D310" s="99">
        <v>2</v>
      </c>
      <c r="E310" s="106">
        <v>0</v>
      </c>
      <c r="F310" s="105">
        <f t="shared" si="240"/>
        <v>2</v>
      </c>
      <c r="G310" s="39" t="s">
        <v>42</v>
      </c>
      <c r="H310" s="138"/>
      <c r="I310" s="138"/>
      <c r="J310" s="138">
        <f t="shared" si="244"/>
        <v>200</v>
      </c>
      <c r="K310" s="138">
        <f t="shared" si="241"/>
        <v>400</v>
      </c>
      <c r="L310" s="138">
        <v>71.5</v>
      </c>
      <c r="M310" s="39">
        <f t="shared" si="242"/>
        <v>0</v>
      </c>
      <c r="N310" s="135">
        <v>200</v>
      </c>
      <c r="O310" s="107">
        <f t="shared" si="243"/>
        <v>400</v>
      </c>
    </row>
    <row r="311" spans="1:16" x14ac:dyDescent="0.2">
      <c r="A311" s="37">
        <f>IF(G311&lt;&gt;"",1+MAX($A$12:A310),"")</f>
        <v>205</v>
      </c>
      <c r="C311" s="93" t="s">
        <v>207</v>
      </c>
      <c r="D311" s="99">
        <v>2</v>
      </c>
      <c r="E311" s="106">
        <v>0</v>
      </c>
      <c r="F311" s="105">
        <f t="shared" si="240"/>
        <v>2</v>
      </c>
      <c r="G311" s="39" t="s">
        <v>42</v>
      </c>
      <c r="H311" s="138"/>
      <c r="I311" s="138"/>
      <c r="J311" s="138">
        <f t="shared" si="244"/>
        <v>200</v>
      </c>
      <c r="K311" s="138">
        <f t="shared" si="241"/>
        <v>400</v>
      </c>
      <c r="L311" s="138">
        <v>71.5</v>
      </c>
      <c r="M311" s="39">
        <f t="shared" si="242"/>
        <v>0</v>
      </c>
      <c r="N311" s="135">
        <v>200</v>
      </c>
      <c r="O311" s="107">
        <f t="shared" si="243"/>
        <v>400</v>
      </c>
    </row>
    <row r="312" spans="1:16" x14ac:dyDescent="0.2">
      <c r="A312" s="37">
        <f>IF(G312&lt;&gt;"",1+MAX($A$12:A311),"")</f>
        <v>206</v>
      </c>
      <c r="C312" s="93" t="s">
        <v>353</v>
      </c>
      <c r="D312" s="99">
        <v>1</v>
      </c>
      <c r="E312" s="106">
        <v>0</v>
      </c>
      <c r="F312" s="105">
        <f t="shared" ref="F312" si="245">D312*(1+E312)</f>
        <v>1</v>
      </c>
      <c r="G312" s="39" t="s">
        <v>42</v>
      </c>
      <c r="H312" s="138"/>
      <c r="I312" s="138"/>
      <c r="J312" s="138">
        <f t="shared" si="244"/>
        <v>180</v>
      </c>
      <c r="K312" s="138">
        <f t="shared" si="241"/>
        <v>180</v>
      </c>
      <c r="L312" s="138">
        <v>71.5</v>
      </c>
      <c r="M312" s="39">
        <f t="shared" si="242"/>
        <v>0</v>
      </c>
      <c r="N312" s="135">
        <v>180</v>
      </c>
      <c r="O312" s="107">
        <f t="shared" ref="O312" si="246">N312*F312</f>
        <v>180</v>
      </c>
    </row>
    <row r="313" spans="1:16" x14ac:dyDescent="0.2">
      <c r="A313" s="37" t="str">
        <f>IF(G313&lt;&gt;"",1+MAX($A$12:A312),"")</f>
        <v/>
      </c>
      <c r="D313" s="87"/>
      <c r="E313" s="78"/>
      <c r="F313" s="72"/>
      <c r="O313" s="84"/>
    </row>
    <row r="314" spans="1:16" x14ac:dyDescent="0.2">
      <c r="A314" s="81" t="str">
        <f>IF(G314&lt;&gt;"",1+MAX($A$12:A313),"")</f>
        <v/>
      </c>
      <c r="B314" s="11" t="s">
        <v>63</v>
      </c>
      <c r="C314" s="12" t="s">
        <v>64</v>
      </c>
      <c r="D314" s="13"/>
      <c r="E314" s="51"/>
      <c r="F314" s="51"/>
      <c r="G314" s="51"/>
      <c r="H314" s="51"/>
      <c r="I314" s="51"/>
      <c r="J314" s="51"/>
      <c r="K314" s="51"/>
      <c r="L314" s="51"/>
      <c r="M314" s="51"/>
      <c r="N314" s="131"/>
      <c r="O314" s="51"/>
      <c r="P314" s="52">
        <f>SUM(O315:O424)</f>
        <v>126029.08779999999</v>
      </c>
    </row>
    <row r="315" spans="1:16" x14ac:dyDescent="0.2">
      <c r="A315" s="37" t="str">
        <f>IF(G315&lt;&gt;"",1+MAX($A$12:A314),"")</f>
        <v/>
      </c>
      <c r="F315" s="72"/>
    </row>
    <row r="316" spans="1:16" x14ac:dyDescent="0.2">
      <c r="A316" s="37" t="str">
        <f>IF(G316&lt;&gt;"",1+MAX($A$12:A315),"")</f>
        <v/>
      </c>
      <c r="C316" s="88" t="s">
        <v>354</v>
      </c>
      <c r="D316" s="87"/>
      <c r="E316" s="78"/>
      <c r="F316" s="72"/>
      <c r="O316" s="90"/>
    </row>
    <row r="317" spans="1:16" x14ac:dyDescent="0.2">
      <c r="A317" s="37">
        <f>IF(G317&lt;&gt;"",1+MAX($A$12:A316),"")</f>
        <v>207</v>
      </c>
      <c r="C317" s="93" t="s">
        <v>355</v>
      </c>
      <c r="D317" s="99">
        <v>9.67</v>
      </c>
      <c r="E317" s="106">
        <v>0.1</v>
      </c>
      <c r="F317" s="105">
        <f t="shared" ref="F317" si="247">D317*(1+E317)</f>
        <v>10.637</v>
      </c>
      <c r="G317" s="39" t="s">
        <v>130</v>
      </c>
      <c r="H317" s="138">
        <f t="shared" ref="H317:H329" si="248">0.39*N317</f>
        <v>42.9</v>
      </c>
      <c r="I317" s="138">
        <f t="shared" ref="I317:I329" si="249">H317*F317</f>
        <v>456.32729999999998</v>
      </c>
      <c r="J317" s="138">
        <f t="shared" ref="J317:J329" si="250">0.61*N317</f>
        <v>67.099999999999994</v>
      </c>
      <c r="K317" s="138">
        <f t="shared" ref="K317:K329" si="251">J317*F317</f>
        <v>713.74270000000001</v>
      </c>
      <c r="L317" s="138">
        <v>71.5</v>
      </c>
      <c r="M317" s="39">
        <f t="shared" ref="M317:M329" si="252">I317/L317</f>
        <v>6.3822000000000001</v>
      </c>
      <c r="N317" s="135">
        <v>110</v>
      </c>
      <c r="O317" s="107">
        <f t="shared" ref="O317" si="253">N317*F317</f>
        <v>1170.0700000000002</v>
      </c>
    </row>
    <row r="318" spans="1:16" x14ac:dyDescent="0.2">
      <c r="A318" s="37">
        <f>IF(G318&lt;&gt;"",1+MAX($A$12:A317),"")</f>
        <v>208</v>
      </c>
      <c r="C318" s="93" t="s">
        <v>356</v>
      </c>
      <c r="D318" s="99">
        <v>8.41</v>
      </c>
      <c r="E318" s="106">
        <v>0.1</v>
      </c>
      <c r="F318" s="105">
        <f t="shared" ref="F318:F329" si="254">D318*(1+E318)</f>
        <v>9.2510000000000012</v>
      </c>
      <c r="G318" s="39" t="s">
        <v>130</v>
      </c>
      <c r="H318" s="138">
        <f t="shared" si="248"/>
        <v>42.9</v>
      </c>
      <c r="I318" s="138">
        <f t="shared" si="249"/>
        <v>396.86790000000002</v>
      </c>
      <c r="J318" s="138">
        <f t="shared" si="250"/>
        <v>67.099999999999994</v>
      </c>
      <c r="K318" s="138">
        <f t="shared" si="251"/>
        <v>620.74210000000005</v>
      </c>
      <c r="L318" s="138">
        <v>71.5</v>
      </c>
      <c r="M318" s="39">
        <f t="shared" si="252"/>
        <v>5.5506000000000002</v>
      </c>
      <c r="N318" s="135">
        <v>110</v>
      </c>
      <c r="O318" s="107">
        <f t="shared" ref="O318:O329" si="255">N318*F318</f>
        <v>1017.6100000000001</v>
      </c>
    </row>
    <row r="319" spans="1:16" x14ac:dyDescent="0.2">
      <c r="A319" s="37">
        <f>IF(G319&lt;&gt;"",1+MAX($A$12:A318),"")</f>
        <v>209</v>
      </c>
      <c r="C319" s="93" t="s">
        <v>357</v>
      </c>
      <c r="D319" s="99">
        <v>6.61</v>
      </c>
      <c r="E319" s="106">
        <v>0.1</v>
      </c>
      <c r="F319" s="105">
        <f t="shared" si="254"/>
        <v>7.2710000000000008</v>
      </c>
      <c r="G319" s="39" t="s">
        <v>130</v>
      </c>
      <c r="H319" s="138">
        <f t="shared" si="248"/>
        <v>42.9</v>
      </c>
      <c r="I319" s="138">
        <f t="shared" si="249"/>
        <v>311.92590000000001</v>
      </c>
      <c r="J319" s="138">
        <f t="shared" si="250"/>
        <v>67.099999999999994</v>
      </c>
      <c r="K319" s="138">
        <f t="shared" si="251"/>
        <v>487.88409999999999</v>
      </c>
      <c r="L319" s="138">
        <v>71.5</v>
      </c>
      <c r="M319" s="39">
        <f t="shared" si="252"/>
        <v>4.3626000000000005</v>
      </c>
      <c r="N319" s="135">
        <v>110</v>
      </c>
      <c r="O319" s="107">
        <f t="shared" si="255"/>
        <v>799.81000000000006</v>
      </c>
    </row>
    <row r="320" spans="1:16" x14ac:dyDescent="0.2">
      <c r="A320" s="37">
        <f>IF(G320&lt;&gt;"",1+MAX($A$12:A319),"")</f>
        <v>210</v>
      </c>
      <c r="C320" s="93" t="s">
        <v>358</v>
      </c>
      <c r="D320" s="99">
        <v>9.31</v>
      </c>
      <c r="E320" s="106">
        <v>0.1</v>
      </c>
      <c r="F320" s="105">
        <f t="shared" si="254"/>
        <v>10.241000000000001</v>
      </c>
      <c r="G320" s="39" t="s">
        <v>130</v>
      </c>
      <c r="H320" s="138">
        <f t="shared" si="248"/>
        <v>42.9</v>
      </c>
      <c r="I320" s="138">
        <f t="shared" si="249"/>
        <v>439.33890000000002</v>
      </c>
      <c r="J320" s="138">
        <f t="shared" si="250"/>
        <v>67.099999999999994</v>
      </c>
      <c r="K320" s="138">
        <f t="shared" si="251"/>
        <v>687.17110000000002</v>
      </c>
      <c r="L320" s="138">
        <v>71.5</v>
      </c>
      <c r="M320" s="39">
        <f t="shared" si="252"/>
        <v>6.1446000000000005</v>
      </c>
      <c r="N320" s="135">
        <v>110</v>
      </c>
      <c r="O320" s="107">
        <f t="shared" si="255"/>
        <v>1126.5100000000002</v>
      </c>
    </row>
    <row r="321" spans="1:15" x14ac:dyDescent="0.2">
      <c r="A321" s="37">
        <f>IF(G321&lt;&gt;"",1+MAX($A$12:A320),"")</f>
        <v>211</v>
      </c>
      <c r="C321" s="93" t="s">
        <v>359</v>
      </c>
      <c r="D321" s="99">
        <v>11.49</v>
      </c>
      <c r="E321" s="106">
        <v>0.1</v>
      </c>
      <c r="F321" s="105">
        <f t="shared" si="254"/>
        <v>12.639000000000001</v>
      </c>
      <c r="G321" s="39" t="s">
        <v>130</v>
      </c>
      <c r="H321" s="138">
        <f t="shared" si="248"/>
        <v>42.9</v>
      </c>
      <c r="I321" s="138">
        <f t="shared" si="249"/>
        <v>542.21310000000005</v>
      </c>
      <c r="J321" s="138">
        <f t="shared" si="250"/>
        <v>67.099999999999994</v>
      </c>
      <c r="K321" s="138">
        <f t="shared" si="251"/>
        <v>848.07690000000002</v>
      </c>
      <c r="L321" s="138">
        <v>71.5</v>
      </c>
      <c r="M321" s="39">
        <f t="shared" si="252"/>
        <v>7.583400000000001</v>
      </c>
      <c r="N321" s="135">
        <v>110</v>
      </c>
      <c r="O321" s="107">
        <f t="shared" si="255"/>
        <v>1390.2900000000002</v>
      </c>
    </row>
    <row r="322" spans="1:15" x14ac:dyDescent="0.2">
      <c r="A322" s="37">
        <f>IF(G322&lt;&gt;"",1+MAX($A$12:A321),"")</f>
        <v>212</v>
      </c>
      <c r="C322" s="93" t="s">
        <v>360</v>
      </c>
      <c r="D322" s="99">
        <v>10.11</v>
      </c>
      <c r="E322" s="106">
        <v>0.1</v>
      </c>
      <c r="F322" s="105">
        <f t="shared" si="254"/>
        <v>11.121</v>
      </c>
      <c r="G322" s="39" t="s">
        <v>130</v>
      </c>
      <c r="H322" s="138">
        <f t="shared" si="248"/>
        <v>42.9</v>
      </c>
      <c r="I322" s="138">
        <f t="shared" si="249"/>
        <v>477.09089999999998</v>
      </c>
      <c r="J322" s="138">
        <f t="shared" si="250"/>
        <v>67.099999999999994</v>
      </c>
      <c r="K322" s="138">
        <f t="shared" si="251"/>
        <v>746.21909999999991</v>
      </c>
      <c r="L322" s="138">
        <v>71.5</v>
      </c>
      <c r="M322" s="39">
        <f t="shared" si="252"/>
        <v>6.6726000000000001</v>
      </c>
      <c r="N322" s="135">
        <v>110</v>
      </c>
      <c r="O322" s="107">
        <f t="shared" si="255"/>
        <v>1223.31</v>
      </c>
    </row>
    <row r="323" spans="1:15" x14ac:dyDescent="0.2">
      <c r="A323" s="37">
        <f>IF(G323&lt;&gt;"",1+MAX($A$12:A322),"")</f>
        <v>213</v>
      </c>
      <c r="C323" s="93" t="s">
        <v>361</v>
      </c>
      <c r="D323" s="99">
        <v>9.73</v>
      </c>
      <c r="E323" s="106">
        <v>0.1</v>
      </c>
      <c r="F323" s="105">
        <f t="shared" si="254"/>
        <v>10.703000000000001</v>
      </c>
      <c r="G323" s="39" t="s">
        <v>130</v>
      </c>
      <c r="H323" s="138">
        <f t="shared" si="248"/>
        <v>42.9</v>
      </c>
      <c r="I323" s="138">
        <f t="shared" si="249"/>
        <v>459.15870000000001</v>
      </c>
      <c r="J323" s="138">
        <f t="shared" si="250"/>
        <v>67.099999999999994</v>
      </c>
      <c r="K323" s="138">
        <f t="shared" si="251"/>
        <v>718.17129999999997</v>
      </c>
      <c r="L323" s="138">
        <v>71.5</v>
      </c>
      <c r="M323" s="39">
        <f t="shared" si="252"/>
        <v>6.4218000000000002</v>
      </c>
      <c r="N323" s="135">
        <v>110</v>
      </c>
      <c r="O323" s="107">
        <f t="shared" si="255"/>
        <v>1177.3300000000002</v>
      </c>
    </row>
    <row r="324" spans="1:15" x14ac:dyDescent="0.2">
      <c r="A324" s="37">
        <f>IF(G324&lt;&gt;"",1+MAX($A$12:A323),"")</f>
        <v>214</v>
      </c>
      <c r="C324" s="93" t="s">
        <v>362</v>
      </c>
      <c r="D324" s="99">
        <v>2.44</v>
      </c>
      <c r="E324" s="106">
        <v>0.1</v>
      </c>
      <c r="F324" s="105">
        <f t="shared" si="254"/>
        <v>2.6840000000000002</v>
      </c>
      <c r="G324" s="39" t="s">
        <v>130</v>
      </c>
      <c r="H324" s="138">
        <f t="shared" si="248"/>
        <v>42.9</v>
      </c>
      <c r="I324" s="138">
        <f t="shared" si="249"/>
        <v>115.14360000000001</v>
      </c>
      <c r="J324" s="138">
        <f t="shared" si="250"/>
        <v>67.099999999999994</v>
      </c>
      <c r="K324" s="138">
        <f t="shared" si="251"/>
        <v>180.09639999999999</v>
      </c>
      <c r="L324" s="138">
        <v>71.5</v>
      </c>
      <c r="M324" s="39">
        <f t="shared" si="252"/>
        <v>1.6104000000000001</v>
      </c>
      <c r="N324" s="135">
        <v>110</v>
      </c>
      <c r="O324" s="107">
        <f t="shared" si="255"/>
        <v>295.24</v>
      </c>
    </row>
    <row r="325" spans="1:15" x14ac:dyDescent="0.2">
      <c r="A325" s="37">
        <f>IF(G325&lt;&gt;"",1+MAX($A$12:A324),"")</f>
        <v>215</v>
      </c>
      <c r="C325" s="93" t="s">
        <v>363</v>
      </c>
      <c r="D325" s="99">
        <v>4.93</v>
      </c>
      <c r="E325" s="106">
        <v>0.1</v>
      </c>
      <c r="F325" s="105">
        <f t="shared" si="254"/>
        <v>5.423</v>
      </c>
      <c r="G325" s="39" t="s">
        <v>130</v>
      </c>
      <c r="H325" s="138">
        <f t="shared" si="248"/>
        <v>42.9</v>
      </c>
      <c r="I325" s="138">
        <f t="shared" si="249"/>
        <v>232.64669999999998</v>
      </c>
      <c r="J325" s="138">
        <f t="shared" si="250"/>
        <v>67.099999999999994</v>
      </c>
      <c r="K325" s="138">
        <f t="shared" si="251"/>
        <v>363.88329999999996</v>
      </c>
      <c r="L325" s="138">
        <v>71.5</v>
      </c>
      <c r="M325" s="39">
        <f t="shared" si="252"/>
        <v>3.2537999999999996</v>
      </c>
      <c r="N325" s="135">
        <v>110</v>
      </c>
      <c r="O325" s="107">
        <f t="shared" si="255"/>
        <v>596.53</v>
      </c>
    </row>
    <row r="326" spans="1:15" x14ac:dyDescent="0.2">
      <c r="A326" s="37">
        <f>IF(G326&lt;&gt;"",1+MAX($A$12:A325),"")</f>
        <v>216</v>
      </c>
      <c r="C326" s="93" t="s">
        <v>364</v>
      </c>
      <c r="D326" s="99">
        <v>2.4300000000000002</v>
      </c>
      <c r="E326" s="106">
        <v>0.1</v>
      </c>
      <c r="F326" s="105">
        <f t="shared" si="254"/>
        <v>2.6730000000000005</v>
      </c>
      <c r="G326" s="39" t="s">
        <v>130</v>
      </c>
      <c r="H326" s="138">
        <f t="shared" si="248"/>
        <v>42.9</v>
      </c>
      <c r="I326" s="138">
        <f t="shared" si="249"/>
        <v>114.67170000000002</v>
      </c>
      <c r="J326" s="138">
        <f t="shared" si="250"/>
        <v>67.099999999999994</v>
      </c>
      <c r="K326" s="138">
        <f t="shared" si="251"/>
        <v>179.35830000000001</v>
      </c>
      <c r="L326" s="138">
        <v>71.5</v>
      </c>
      <c r="M326" s="39">
        <f t="shared" si="252"/>
        <v>1.6038000000000001</v>
      </c>
      <c r="N326" s="135">
        <v>110</v>
      </c>
      <c r="O326" s="107">
        <f t="shared" si="255"/>
        <v>294.03000000000003</v>
      </c>
    </row>
    <row r="327" spans="1:15" x14ac:dyDescent="0.2">
      <c r="A327" s="37">
        <f>IF(G327&lt;&gt;"",1+MAX($A$12:A326),"")</f>
        <v>217</v>
      </c>
      <c r="C327" s="93" t="s">
        <v>365</v>
      </c>
      <c r="D327" s="99">
        <v>2.44</v>
      </c>
      <c r="E327" s="106">
        <v>0.1</v>
      </c>
      <c r="F327" s="105">
        <f t="shared" si="254"/>
        <v>2.6840000000000002</v>
      </c>
      <c r="G327" s="39" t="s">
        <v>130</v>
      </c>
      <c r="H327" s="138">
        <f t="shared" si="248"/>
        <v>42.9</v>
      </c>
      <c r="I327" s="138">
        <f t="shared" si="249"/>
        <v>115.14360000000001</v>
      </c>
      <c r="J327" s="138">
        <f t="shared" si="250"/>
        <v>67.099999999999994</v>
      </c>
      <c r="K327" s="138">
        <f t="shared" si="251"/>
        <v>180.09639999999999</v>
      </c>
      <c r="L327" s="138">
        <v>71.5</v>
      </c>
      <c r="M327" s="39">
        <f t="shared" si="252"/>
        <v>1.6104000000000001</v>
      </c>
      <c r="N327" s="135">
        <v>110</v>
      </c>
      <c r="O327" s="107">
        <f t="shared" si="255"/>
        <v>295.24</v>
      </c>
    </row>
    <row r="328" spans="1:15" x14ac:dyDescent="0.2">
      <c r="A328" s="37">
        <f>IF(G328&lt;&gt;"",1+MAX($A$12:A327),"")</f>
        <v>218</v>
      </c>
      <c r="C328" s="93" t="s">
        <v>367</v>
      </c>
      <c r="D328" s="99">
        <v>3.52</v>
      </c>
      <c r="E328" s="106">
        <v>0.1</v>
      </c>
      <c r="F328" s="105">
        <f t="shared" si="254"/>
        <v>3.8720000000000003</v>
      </c>
      <c r="G328" s="39" t="s">
        <v>130</v>
      </c>
      <c r="H328" s="138">
        <f t="shared" si="248"/>
        <v>42.9</v>
      </c>
      <c r="I328" s="138">
        <f t="shared" si="249"/>
        <v>166.1088</v>
      </c>
      <c r="J328" s="138">
        <f t="shared" si="250"/>
        <v>67.099999999999994</v>
      </c>
      <c r="K328" s="138">
        <f t="shared" si="251"/>
        <v>259.81119999999999</v>
      </c>
      <c r="L328" s="138">
        <v>71.5</v>
      </c>
      <c r="M328" s="39">
        <f t="shared" si="252"/>
        <v>2.3231999999999999</v>
      </c>
      <c r="N328" s="135">
        <v>110</v>
      </c>
      <c r="O328" s="107">
        <f t="shared" si="255"/>
        <v>425.92</v>
      </c>
    </row>
    <row r="329" spans="1:15" x14ac:dyDescent="0.2">
      <c r="A329" s="37">
        <f>IF(G329&lt;&gt;"",1+MAX($A$12:A328),"")</f>
        <v>219</v>
      </c>
      <c r="C329" s="93" t="s">
        <v>368</v>
      </c>
      <c r="D329" s="99">
        <v>5.74</v>
      </c>
      <c r="E329" s="106">
        <v>0.1</v>
      </c>
      <c r="F329" s="105">
        <f t="shared" si="254"/>
        <v>6.3140000000000009</v>
      </c>
      <c r="G329" s="39" t="s">
        <v>130</v>
      </c>
      <c r="H329" s="138">
        <f t="shared" si="248"/>
        <v>42.9</v>
      </c>
      <c r="I329" s="138">
        <f t="shared" si="249"/>
        <v>270.87060000000002</v>
      </c>
      <c r="J329" s="138">
        <f t="shared" si="250"/>
        <v>67.099999999999994</v>
      </c>
      <c r="K329" s="138">
        <f t="shared" si="251"/>
        <v>423.66940000000005</v>
      </c>
      <c r="L329" s="138">
        <v>71.5</v>
      </c>
      <c r="M329" s="39">
        <f t="shared" si="252"/>
        <v>3.7884000000000002</v>
      </c>
      <c r="N329" s="135">
        <v>110</v>
      </c>
      <c r="O329" s="107">
        <f t="shared" si="255"/>
        <v>694.54000000000008</v>
      </c>
    </row>
    <row r="330" spans="1:15" x14ac:dyDescent="0.2">
      <c r="A330" s="37" t="str">
        <f>IF(G330&lt;&gt;"",1+MAX($A$12:A329),"")</f>
        <v/>
      </c>
      <c r="D330" s="87"/>
      <c r="E330" s="78"/>
      <c r="F330" s="72"/>
      <c r="O330" s="90"/>
    </row>
    <row r="331" spans="1:15" x14ac:dyDescent="0.2">
      <c r="A331" s="37" t="str">
        <f>IF(G331&lt;&gt;"",1+MAX($A$12:A330),"")</f>
        <v/>
      </c>
      <c r="C331" s="88" t="s">
        <v>369</v>
      </c>
      <c r="D331" s="87"/>
      <c r="E331" s="78"/>
      <c r="F331" s="72"/>
      <c r="O331" s="90"/>
    </row>
    <row r="332" spans="1:15" x14ac:dyDescent="0.2">
      <c r="A332" s="37">
        <f>IF(G332&lt;&gt;"",1+MAX($A$12:A331),"")</f>
        <v>220</v>
      </c>
      <c r="C332" s="93" t="s">
        <v>370</v>
      </c>
      <c r="D332" s="99">
        <v>4</v>
      </c>
      <c r="E332" s="106">
        <v>0</v>
      </c>
      <c r="F332" s="105">
        <f t="shared" ref="F332:F394" si="256">D332*(1+E332)</f>
        <v>4</v>
      </c>
      <c r="G332" s="39" t="s">
        <v>42</v>
      </c>
      <c r="H332" s="138">
        <f t="shared" ref="H332:H395" si="257">0.39*N332</f>
        <v>120.9</v>
      </c>
      <c r="I332" s="138">
        <f t="shared" ref="I332:I395" si="258">H332*F332</f>
        <v>483.6</v>
      </c>
      <c r="J332" s="138">
        <f t="shared" ref="J332:J395" si="259">0.61*N332</f>
        <v>189.1</v>
      </c>
      <c r="K332" s="138">
        <f t="shared" ref="K332:K395" si="260">J332*F332</f>
        <v>756.4</v>
      </c>
      <c r="L332" s="138">
        <v>71.5</v>
      </c>
      <c r="M332" s="39">
        <f t="shared" ref="M332:M395" si="261">I332/L332</f>
        <v>6.7636363636363637</v>
      </c>
      <c r="N332" s="135">
        <v>310</v>
      </c>
      <c r="O332" s="107">
        <f t="shared" ref="O332:O394" si="262">N332*F332</f>
        <v>1240</v>
      </c>
    </row>
    <row r="333" spans="1:15" x14ac:dyDescent="0.2">
      <c r="A333" s="37">
        <f>IF(G333&lt;&gt;"",1+MAX($A$12:A332),"")</f>
        <v>221</v>
      </c>
      <c r="C333" s="93" t="s">
        <v>371</v>
      </c>
      <c r="D333" s="99">
        <v>4</v>
      </c>
      <c r="E333" s="106">
        <v>0</v>
      </c>
      <c r="F333" s="105">
        <f t="shared" si="256"/>
        <v>4</v>
      </c>
      <c r="G333" s="39" t="s">
        <v>42</v>
      </c>
      <c r="H333" s="138">
        <f t="shared" si="257"/>
        <v>120.9</v>
      </c>
      <c r="I333" s="138">
        <f t="shared" si="258"/>
        <v>483.6</v>
      </c>
      <c r="J333" s="138">
        <f t="shared" si="259"/>
        <v>189.1</v>
      </c>
      <c r="K333" s="138">
        <f t="shared" si="260"/>
        <v>756.4</v>
      </c>
      <c r="L333" s="138">
        <v>71.5</v>
      </c>
      <c r="M333" s="39">
        <f t="shared" si="261"/>
        <v>6.7636363636363637</v>
      </c>
      <c r="N333" s="135">
        <v>310</v>
      </c>
      <c r="O333" s="107">
        <f t="shared" si="262"/>
        <v>1240</v>
      </c>
    </row>
    <row r="334" spans="1:15" x14ac:dyDescent="0.2">
      <c r="A334" s="37">
        <f>IF(G334&lt;&gt;"",1+MAX($A$12:A333),"")</f>
        <v>222</v>
      </c>
      <c r="C334" s="93" t="s">
        <v>372</v>
      </c>
      <c r="D334" s="99">
        <v>2</v>
      </c>
      <c r="E334" s="106">
        <v>0</v>
      </c>
      <c r="F334" s="105">
        <f t="shared" si="256"/>
        <v>2</v>
      </c>
      <c r="G334" s="39" t="s">
        <v>42</v>
      </c>
      <c r="H334" s="138">
        <f t="shared" si="257"/>
        <v>120.9</v>
      </c>
      <c r="I334" s="138">
        <f t="shared" si="258"/>
        <v>241.8</v>
      </c>
      <c r="J334" s="138">
        <f t="shared" si="259"/>
        <v>189.1</v>
      </c>
      <c r="K334" s="138">
        <f t="shared" si="260"/>
        <v>378.2</v>
      </c>
      <c r="L334" s="138">
        <v>71.5</v>
      </c>
      <c r="M334" s="39">
        <f t="shared" si="261"/>
        <v>3.3818181818181818</v>
      </c>
      <c r="N334" s="135">
        <v>310</v>
      </c>
      <c r="O334" s="107">
        <f t="shared" si="262"/>
        <v>620</v>
      </c>
    </row>
    <row r="335" spans="1:15" x14ac:dyDescent="0.2">
      <c r="A335" s="37">
        <f>IF(G335&lt;&gt;"",1+MAX($A$12:A334),"")</f>
        <v>223</v>
      </c>
      <c r="C335" s="93" t="s">
        <v>373</v>
      </c>
      <c r="D335" s="99">
        <v>6</v>
      </c>
      <c r="E335" s="106">
        <v>0</v>
      </c>
      <c r="F335" s="105">
        <f t="shared" si="256"/>
        <v>6</v>
      </c>
      <c r="G335" s="39" t="s">
        <v>42</v>
      </c>
      <c r="H335" s="138">
        <f t="shared" si="257"/>
        <v>120.9</v>
      </c>
      <c r="I335" s="138">
        <f t="shared" si="258"/>
        <v>725.40000000000009</v>
      </c>
      <c r="J335" s="138">
        <f t="shared" si="259"/>
        <v>189.1</v>
      </c>
      <c r="K335" s="138">
        <f t="shared" si="260"/>
        <v>1134.5999999999999</v>
      </c>
      <c r="L335" s="138">
        <v>71.5</v>
      </c>
      <c r="M335" s="39">
        <f t="shared" si="261"/>
        <v>10.145454545454546</v>
      </c>
      <c r="N335" s="135">
        <v>310</v>
      </c>
      <c r="O335" s="107">
        <f t="shared" si="262"/>
        <v>1860</v>
      </c>
    </row>
    <row r="336" spans="1:15" x14ac:dyDescent="0.2">
      <c r="A336" s="37">
        <f>IF(G336&lt;&gt;"",1+MAX($A$12:A335),"")</f>
        <v>224</v>
      </c>
      <c r="C336" s="93" t="s">
        <v>374</v>
      </c>
      <c r="D336" s="99">
        <v>2</v>
      </c>
      <c r="E336" s="106">
        <v>0</v>
      </c>
      <c r="F336" s="105">
        <f t="shared" si="256"/>
        <v>2</v>
      </c>
      <c r="G336" s="39" t="s">
        <v>42</v>
      </c>
      <c r="H336" s="138">
        <f t="shared" si="257"/>
        <v>120.9</v>
      </c>
      <c r="I336" s="138">
        <f t="shared" si="258"/>
        <v>241.8</v>
      </c>
      <c r="J336" s="138">
        <f t="shared" si="259"/>
        <v>189.1</v>
      </c>
      <c r="K336" s="138">
        <f t="shared" si="260"/>
        <v>378.2</v>
      </c>
      <c r="L336" s="138">
        <v>71.5</v>
      </c>
      <c r="M336" s="39">
        <f t="shared" si="261"/>
        <v>3.3818181818181818</v>
      </c>
      <c r="N336" s="135">
        <v>310</v>
      </c>
      <c r="O336" s="107">
        <f t="shared" si="262"/>
        <v>620</v>
      </c>
    </row>
    <row r="337" spans="1:15" x14ac:dyDescent="0.2">
      <c r="A337" s="37">
        <f>IF(G337&lt;&gt;"",1+MAX($A$12:A336),"")</f>
        <v>225</v>
      </c>
      <c r="C337" s="93" t="s">
        <v>375</v>
      </c>
      <c r="D337" s="99">
        <v>2</v>
      </c>
      <c r="E337" s="106">
        <v>0</v>
      </c>
      <c r="F337" s="105">
        <f t="shared" si="256"/>
        <v>2</v>
      </c>
      <c r="G337" s="39" t="s">
        <v>42</v>
      </c>
      <c r="H337" s="138">
        <f t="shared" si="257"/>
        <v>120.9</v>
      </c>
      <c r="I337" s="138">
        <f t="shared" si="258"/>
        <v>241.8</v>
      </c>
      <c r="J337" s="138">
        <f t="shared" si="259"/>
        <v>189.1</v>
      </c>
      <c r="K337" s="138">
        <f t="shared" si="260"/>
        <v>378.2</v>
      </c>
      <c r="L337" s="138">
        <v>71.5</v>
      </c>
      <c r="M337" s="39">
        <f t="shared" si="261"/>
        <v>3.3818181818181818</v>
      </c>
      <c r="N337" s="135">
        <v>310</v>
      </c>
      <c r="O337" s="107">
        <f t="shared" si="262"/>
        <v>620</v>
      </c>
    </row>
    <row r="338" spans="1:15" x14ac:dyDescent="0.2">
      <c r="A338" s="37">
        <f>IF(G338&lt;&gt;"",1+MAX($A$12:A337),"")</f>
        <v>226</v>
      </c>
      <c r="C338" s="93" t="s">
        <v>376</v>
      </c>
      <c r="D338" s="99">
        <v>3</v>
      </c>
      <c r="E338" s="106">
        <v>0</v>
      </c>
      <c r="F338" s="105">
        <f t="shared" si="256"/>
        <v>3</v>
      </c>
      <c r="G338" s="39" t="s">
        <v>42</v>
      </c>
      <c r="H338" s="138">
        <f t="shared" si="257"/>
        <v>120.9</v>
      </c>
      <c r="I338" s="138">
        <f t="shared" si="258"/>
        <v>362.70000000000005</v>
      </c>
      <c r="J338" s="138">
        <f t="shared" si="259"/>
        <v>189.1</v>
      </c>
      <c r="K338" s="138">
        <f t="shared" si="260"/>
        <v>567.29999999999995</v>
      </c>
      <c r="L338" s="138">
        <v>71.5</v>
      </c>
      <c r="M338" s="39">
        <f t="shared" si="261"/>
        <v>5.0727272727272732</v>
      </c>
      <c r="N338" s="135">
        <v>310</v>
      </c>
      <c r="O338" s="107">
        <f t="shared" si="262"/>
        <v>930</v>
      </c>
    </row>
    <row r="339" spans="1:15" x14ac:dyDescent="0.2">
      <c r="A339" s="37">
        <f>IF(G339&lt;&gt;"",1+MAX($A$12:A338),"")</f>
        <v>227</v>
      </c>
      <c r="C339" s="93" t="s">
        <v>377</v>
      </c>
      <c r="D339" s="99">
        <v>2</v>
      </c>
      <c r="E339" s="106">
        <v>0</v>
      </c>
      <c r="F339" s="105">
        <f t="shared" si="256"/>
        <v>2</v>
      </c>
      <c r="G339" s="39" t="s">
        <v>42</v>
      </c>
      <c r="H339" s="138">
        <f t="shared" si="257"/>
        <v>120.9</v>
      </c>
      <c r="I339" s="138">
        <f t="shared" si="258"/>
        <v>241.8</v>
      </c>
      <c r="J339" s="138">
        <f t="shared" si="259"/>
        <v>189.1</v>
      </c>
      <c r="K339" s="138">
        <f t="shared" si="260"/>
        <v>378.2</v>
      </c>
      <c r="L339" s="138">
        <v>71.5</v>
      </c>
      <c r="M339" s="39">
        <f t="shared" si="261"/>
        <v>3.3818181818181818</v>
      </c>
      <c r="N339" s="135">
        <v>310</v>
      </c>
      <c r="O339" s="107">
        <f t="shared" si="262"/>
        <v>620</v>
      </c>
    </row>
    <row r="340" spans="1:15" x14ac:dyDescent="0.2">
      <c r="A340" s="37">
        <f>IF(G340&lt;&gt;"",1+MAX($A$12:A339),"")</f>
        <v>228</v>
      </c>
      <c r="C340" s="93" t="s">
        <v>378</v>
      </c>
      <c r="D340" s="99">
        <v>1</v>
      </c>
      <c r="E340" s="106">
        <v>0</v>
      </c>
      <c r="F340" s="105">
        <f t="shared" si="256"/>
        <v>1</v>
      </c>
      <c r="G340" s="39" t="s">
        <v>42</v>
      </c>
      <c r="H340" s="138">
        <f t="shared" si="257"/>
        <v>120.9</v>
      </c>
      <c r="I340" s="138">
        <f t="shared" si="258"/>
        <v>120.9</v>
      </c>
      <c r="J340" s="138">
        <f t="shared" si="259"/>
        <v>189.1</v>
      </c>
      <c r="K340" s="138">
        <f t="shared" si="260"/>
        <v>189.1</v>
      </c>
      <c r="L340" s="138">
        <v>71.5</v>
      </c>
      <c r="M340" s="39">
        <f t="shared" si="261"/>
        <v>1.6909090909090909</v>
      </c>
      <c r="N340" s="135">
        <v>310</v>
      </c>
      <c r="O340" s="107">
        <f t="shared" si="262"/>
        <v>310</v>
      </c>
    </row>
    <row r="341" spans="1:15" x14ac:dyDescent="0.2">
      <c r="A341" s="37">
        <f>IF(G341&lt;&gt;"",1+MAX($A$12:A340),"")</f>
        <v>229</v>
      </c>
      <c r="C341" s="93" t="s">
        <v>379</v>
      </c>
      <c r="D341" s="99">
        <v>13</v>
      </c>
      <c r="E341" s="106">
        <v>0</v>
      </c>
      <c r="F341" s="105">
        <f t="shared" si="256"/>
        <v>13</v>
      </c>
      <c r="G341" s="39" t="s">
        <v>42</v>
      </c>
      <c r="H341" s="138">
        <f t="shared" si="257"/>
        <v>120.9</v>
      </c>
      <c r="I341" s="138">
        <f t="shared" si="258"/>
        <v>1571.7</v>
      </c>
      <c r="J341" s="138">
        <f t="shared" si="259"/>
        <v>189.1</v>
      </c>
      <c r="K341" s="138">
        <f t="shared" si="260"/>
        <v>2458.2999999999997</v>
      </c>
      <c r="L341" s="138">
        <v>71.5</v>
      </c>
      <c r="M341" s="39">
        <f t="shared" si="261"/>
        <v>21.981818181818184</v>
      </c>
      <c r="N341" s="135">
        <v>310</v>
      </c>
      <c r="O341" s="107">
        <f t="shared" si="262"/>
        <v>4030</v>
      </c>
    </row>
    <row r="342" spans="1:15" x14ac:dyDescent="0.2">
      <c r="A342" s="37">
        <f>IF(G342&lt;&gt;"",1+MAX($A$12:A341),"")</f>
        <v>230</v>
      </c>
      <c r="C342" s="93" t="s">
        <v>380</v>
      </c>
      <c r="D342" s="99">
        <v>4</v>
      </c>
      <c r="E342" s="106">
        <v>0</v>
      </c>
      <c r="F342" s="105">
        <f t="shared" si="256"/>
        <v>4</v>
      </c>
      <c r="G342" s="39" t="s">
        <v>42</v>
      </c>
      <c r="H342" s="138">
        <f t="shared" si="257"/>
        <v>120.9</v>
      </c>
      <c r="I342" s="138">
        <f t="shared" si="258"/>
        <v>483.6</v>
      </c>
      <c r="J342" s="138">
        <f t="shared" si="259"/>
        <v>189.1</v>
      </c>
      <c r="K342" s="138">
        <f t="shared" si="260"/>
        <v>756.4</v>
      </c>
      <c r="L342" s="138">
        <v>71.5</v>
      </c>
      <c r="M342" s="39">
        <f t="shared" si="261"/>
        <v>6.7636363636363637</v>
      </c>
      <c r="N342" s="135">
        <v>310</v>
      </c>
      <c r="O342" s="107">
        <f t="shared" si="262"/>
        <v>1240</v>
      </c>
    </row>
    <row r="343" spans="1:15" x14ac:dyDescent="0.2">
      <c r="A343" s="37">
        <f>IF(G343&lt;&gt;"",1+MAX($A$12:A342),"")</f>
        <v>231</v>
      </c>
      <c r="C343" s="93" t="s">
        <v>381</v>
      </c>
      <c r="D343" s="99">
        <v>4</v>
      </c>
      <c r="E343" s="106">
        <v>0</v>
      </c>
      <c r="F343" s="105">
        <f t="shared" si="256"/>
        <v>4</v>
      </c>
      <c r="G343" s="39" t="s">
        <v>42</v>
      </c>
      <c r="H343" s="138">
        <f t="shared" si="257"/>
        <v>120.9</v>
      </c>
      <c r="I343" s="138">
        <f t="shared" si="258"/>
        <v>483.6</v>
      </c>
      <c r="J343" s="138">
        <f t="shared" si="259"/>
        <v>189.1</v>
      </c>
      <c r="K343" s="138">
        <f t="shared" si="260"/>
        <v>756.4</v>
      </c>
      <c r="L343" s="138">
        <v>71.5</v>
      </c>
      <c r="M343" s="39">
        <f t="shared" si="261"/>
        <v>6.7636363636363637</v>
      </c>
      <c r="N343" s="135">
        <v>310</v>
      </c>
      <c r="O343" s="107">
        <f t="shared" si="262"/>
        <v>1240</v>
      </c>
    </row>
    <row r="344" spans="1:15" x14ac:dyDescent="0.2">
      <c r="A344" s="37">
        <f>IF(G344&lt;&gt;"",1+MAX($A$12:A343),"")</f>
        <v>232</v>
      </c>
      <c r="C344" s="93" t="s">
        <v>382</v>
      </c>
      <c r="D344" s="99">
        <v>8</v>
      </c>
      <c r="E344" s="106">
        <v>0</v>
      </c>
      <c r="F344" s="105">
        <f t="shared" si="256"/>
        <v>8</v>
      </c>
      <c r="G344" s="39" t="s">
        <v>42</v>
      </c>
      <c r="H344" s="138">
        <f t="shared" si="257"/>
        <v>120.9</v>
      </c>
      <c r="I344" s="138">
        <f t="shared" si="258"/>
        <v>967.2</v>
      </c>
      <c r="J344" s="138">
        <f t="shared" si="259"/>
        <v>189.1</v>
      </c>
      <c r="K344" s="138">
        <f t="shared" si="260"/>
        <v>1512.8</v>
      </c>
      <c r="L344" s="138">
        <v>71.5</v>
      </c>
      <c r="M344" s="39">
        <f t="shared" si="261"/>
        <v>13.527272727272727</v>
      </c>
      <c r="N344" s="135">
        <v>310</v>
      </c>
      <c r="O344" s="107">
        <f t="shared" si="262"/>
        <v>2480</v>
      </c>
    </row>
    <row r="345" spans="1:15" x14ac:dyDescent="0.2">
      <c r="A345" s="37">
        <f>IF(G345&lt;&gt;"",1+MAX($A$12:A344),"")</f>
        <v>233</v>
      </c>
      <c r="C345" s="93" t="s">
        <v>383</v>
      </c>
      <c r="D345" s="99">
        <v>4</v>
      </c>
      <c r="E345" s="106">
        <v>0</v>
      </c>
      <c r="F345" s="105">
        <f t="shared" si="256"/>
        <v>4</v>
      </c>
      <c r="G345" s="39" t="s">
        <v>42</v>
      </c>
      <c r="H345" s="138">
        <f t="shared" si="257"/>
        <v>120.9</v>
      </c>
      <c r="I345" s="138">
        <f t="shared" si="258"/>
        <v>483.6</v>
      </c>
      <c r="J345" s="138">
        <f t="shared" si="259"/>
        <v>189.1</v>
      </c>
      <c r="K345" s="138">
        <f t="shared" si="260"/>
        <v>756.4</v>
      </c>
      <c r="L345" s="138">
        <v>71.5</v>
      </c>
      <c r="M345" s="39">
        <f t="shared" si="261"/>
        <v>6.7636363636363637</v>
      </c>
      <c r="N345" s="135">
        <v>310</v>
      </c>
      <c r="O345" s="107">
        <f t="shared" si="262"/>
        <v>1240</v>
      </c>
    </row>
    <row r="346" spans="1:15" x14ac:dyDescent="0.2">
      <c r="A346" s="37">
        <f>IF(G346&lt;&gt;"",1+MAX($A$12:A345),"")</f>
        <v>234</v>
      </c>
      <c r="C346" s="93" t="s">
        <v>384</v>
      </c>
      <c r="D346" s="99">
        <v>4</v>
      </c>
      <c r="E346" s="106">
        <v>0</v>
      </c>
      <c r="F346" s="105">
        <f t="shared" si="256"/>
        <v>4</v>
      </c>
      <c r="G346" s="39" t="s">
        <v>42</v>
      </c>
      <c r="H346" s="138">
        <f t="shared" si="257"/>
        <v>120.9</v>
      </c>
      <c r="I346" s="138">
        <f t="shared" si="258"/>
        <v>483.6</v>
      </c>
      <c r="J346" s="138">
        <f t="shared" si="259"/>
        <v>189.1</v>
      </c>
      <c r="K346" s="138">
        <f t="shared" si="260"/>
        <v>756.4</v>
      </c>
      <c r="L346" s="138">
        <v>71.5</v>
      </c>
      <c r="M346" s="39">
        <f t="shared" si="261"/>
        <v>6.7636363636363637</v>
      </c>
      <c r="N346" s="135">
        <v>310</v>
      </c>
      <c r="O346" s="107">
        <f t="shared" si="262"/>
        <v>1240</v>
      </c>
    </row>
    <row r="347" spans="1:15" x14ac:dyDescent="0.2">
      <c r="A347" s="37">
        <f>IF(G347&lt;&gt;"",1+MAX($A$12:A346),"")</f>
        <v>235</v>
      </c>
      <c r="C347" s="93" t="s">
        <v>385</v>
      </c>
      <c r="D347" s="99">
        <v>5</v>
      </c>
      <c r="E347" s="106">
        <v>0</v>
      </c>
      <c r="F347" s="105">
        <f t="shared" si="256"/>
        <v>5</v>
      </c>
      <c r="G347" s="39" t="s">
        <v>42</v>
      </c>
      <c r="H347" s="138">
        <f t="shared" si="257"/>
        <v>120.9</v>
      </c>
      <c r="I347" s="138">
        <f t="shared" si="258"/>
        <v>604.5</v>
      </c>
      <c r="J347" s="138">
        <f t="shared" si="259"/>
        <v>189.1</v>
      </c>
      <c r="K347" s="138">
        <f t="shared" si="260"/>
        <v>945.5</v>
      </c>
      <c r="L347" s="138">
        <v>71.5</v>
      </c>
      <c r="M347" s="39">
        <f t="shared" si="261"/>
        <v>8.454545454545455</v>
      </c>
      <c r="N347" s="135">
        <v>310</v>
      </c>
      <c r="O347" s="107">
        <f t="shared" si="262"/>
        <v>1550</v>
      </c>
    </row>
    <row r="348" spans="1:15" x14ac:dyDescent="0.2">
      <c r="A348" s="37">
        <f>IF(G348&lt;&gt;"",1+MAX($A$12:A347),"")</f>
        <v>236</v>
      </c>
      <c r="C348" s="93" t="s">
        <v>386</v>
      </c>
      <c r="D348" s="99">
        <v>2</v>
      </c>
      <c r="E348" s="106">
        <v>0</v>
      </c>
      <c r="F348" s="105">
        <f t="shared" si="256"/>
        <v>2</v>
      </c>
      <c r="G348" s="39" t="s">
        <v>42</v>
      </c>
      <c r="H348" s="138">
        <f t="shared" si="257"/>
        <v>120.9</v>
      </c>
      <c r="I348" s="138">
        <f t="shared" si="258"/>
        <v>241.8</v>
      </c>
      <c r="J348" s="138">
        <f t="shared" si="259"/>
        <v>189.1</v>
      </c>
      <c r="K348" s="138">
        <f t="shared" si="260"/>
        <v>378.2</v>
      </c>
      <c r="L348" s="138">
        <v>71.5</v>
      </c>
      <c r="M348" s="39">
        <f t="shared" si="261"/>
        <v>3.3818181818181818</v>
      </c>
      <c r="N348" s="135">
        <v>310</v>
      </c>
      <c r="O348" s="107">
        <f t="shared" si="262"/>
        <v>620</v>
      </c>
    </row>
    <row r="349" spans="1:15" x14ac:dyDescent="0.2">
      <c r="A349" s="37">
        <f>IF(G349&lt;&gt;"",1+MAX($A$12:A348),"")</f>
        <v>237</v>
      </c>
      <c r="C349" s="93" t="s">
        <v>387</v>
      </c>
      <c r="D349" s="99">
        <v>4</v>
      </c>
      <c r="E349" s="106">
        <v>0</v>
      </c>
      <c r="F349" s="105">
        <f t="shared" si="256"/>
        <v>4</v>
      </c>
      <c r="G349" s="39" t="s">
        <v>42</v>
      </c>
      <c r="H349" s="138">
        <f t="shared" si="257"/>
        <v>120.9</v>
      </c>
      <c r="I349" s="138">
        <f t="shared" si="258"/>
        <v>483.6</v>
      </c>
      <c r="J349" s="138">
        <f t="shared" si="259"/>
        <v>189.1</v>
      </c>
      <c r="K349" s="138">
        <f t="shared" si="260"/>
        <v>756.4</v>
      </c>
      <c r="L349" s="138">
        <v>71.5</v>
      </c>
      <c r="M349" s="39">
        <f t="shared" si="261"/>
        <v>6.7636363636363637</v>
      </c>
      <c r="N349" s="135">
        <v>310</v>
      </c>
      <c r="O349" s="107">
        <f t="shared" si="262"/>
        <v>1240</v>
      </c>
    </row>
    <row r="350" spans="1:15" x14ac:dyDescent="0.2">
      <c r="A350" s="37">
        <f>IF(G350&lt;&gt;"",1+MAX($A$12:A349),"")</f>
        <v>238</v>
      </c>
      <c r="C350" s="93" t="s">
        <v>388</v>
      </c>
      <c r="D350" s="99">
        <v>4</v>
      </c>
      <c r="E350" s="106">
        <v>0</v>
      </c>
      <c r="F350" s="105">
        <f t="shared" si="256"/>
        <v>4</v>
      </c>
      <c r="G350" s="39" t="s">
        <v>42</v>
      </c>
      <c r="H350" s="138">
        <f t="shared" si="257"/>
        <v>120.9</v>
      </c>
      <c r="I350" s="138">
        <f t="shared" si="258"/>
        <v>483.6</v>
      </c>
      <c r="J350" s="138">
        <f t="shared" si="259"/>
        <v>189.1</v>
      </c>
      <c r="K350" s="138">
        <f t="shared" si="260"/>
        <v>756.4</v>
      </c>
      <c r="L350" s="138">
        <v>71.5</v>
      </c>
      <c r="M350" s="39">
        <f t="shared" si="261"/>
        <v>6.7636363636363637</v>
      </c>
      <c r="N350" s="135">
        <v>310</v>
      </c>
      <c r="O350" s="107">
        <f t="shared" si="262"/>
        <v>1240</v>
      </c>
    </row>
    <row r="351" spans="1:15" x14ac:dyDescent="0.2">
      <c r="A351" s="37">
        <f>IF(G351&lt;&gt;"",1+MAX($A$12:A350),"")</f>
        <v>239</v>
      </c>
      <c r="C351" s="93" t="s">
        <v>389</v>
      </c>
      <c r="D351" s="99">
        <v>1</v>
      </c>
      <c r="E351" s="106">
        <v>0</v>
      </c>
      <c r="F351" s="105">
        <f t="shared" si="256"/>
        <v>1</v>
      </c>
      <c r="G351" s="39" t="s">
        <v>42</v>
      </c>
      <c r="H351" s="138">
        <f t="shared" si="257"/>
        <v>120.9</v>
      </c>
      <c r="I351" s="138">
        <f t="shared" si="258"/>
        <v>120.9</v>
      </c>
      <c r="J351" s="138">
        <f t="shared" si="259"/>
        <v>189.1</v>
      </c>
      <c r="K351" s="138">
        <f t="shared" si="260"/>
        <v>189.1</v>
      </c>
      <c r="L351" s="138">
        <v>71.5</v>
      </c>
      <c r="M351" s="39">
        <f t="shared" si="261"/>
        <v>1.6909090909090909</v>
      </c>
      <c r="N351" s="135">
        <v>310</v>
      </c>
      <c r="O351" s="107">
        <f t="shared" si="262"/>
        <v>310</v>
      </c>
    </row>
    <row r="352" spans="1:15" x14ac:dyDescent="0.2">
      <c r="A352" s="37">
        <f>IF(G352&lt;&gt;"",1+MAX($A$12:A351),"")</f>
        <v>240</v>
      </c>
      <c r="C352" s="93" t="s">
        <v>390</v>
      </c>
      <c r="D352" s="99">
        <v>1</v>
      </c>
      <c r="E352" s="106">
        <v>0</v>
      </c>
      <c r="F352" s="105">
        <f t="shared" si="256"/>
        <v>1</v>
      </c>
      <c r="G352" s="39" t="s">
        <v>42</v>
      </c>
      <c r="H352" s="138">
        <f t="shared" si="257"/>
        <v>120.9</v>
      </c>
      <c r="I352" s="138">
        <f t="shared" si="258"/>
        <v>120.9</v>
      </c>
      <c r="J352" s="138">
        <f t="shared" si="259"/>
        <v>189.1</v>
      </c>
      <c r="K352" s="138">
        <f t="shared" si="260"/>
        <v>189.1</v>
      </c>
      <c r="L352" s="138">
        <v>71.5</v>
      </c>
      <c r="M352" s="39">
        <f t="shared" si="261"/>
        <v>1.6909090909090909</v>
      </c>
      <c r="N352" s="135">
        <v>310</v>
      </c>
      <c r="O352" s="107">
        <f t="shared" si="262"/>
        <v>310</v>
      </c>
    </row>
    <row r="353" spans="1:15" x14ac:dyDescent="0.2">
      <c r="A353" s="37">
        <f>IF(G353&lt;&gt;"",1+MAX($A$12:A352),"")</f>
        <v>241</v>
      </c>
      <c r="C353" s="93" t="s">
        <v>391</v>
      </c>
      <c r="D353" s="99">
        <v>2</v>
      </c>
      <c r="E353" s="106">
        <v>0</v>
      </c>
      <c r="F353" s="105">
        <f t="shared" si="256"/>
        <v>2</v>
      </c>
      <c r="G353" s="39" t="s">
        <v>42</v>
      </c>
      <c r="H353" s="138">
        <f t="shared" si="257"/>
        <v>120.9</v>
      </c>
      <c r="I353" s="138">
        <f t="shared" si="258"/>
        <v>241.8</v>
      </c>
      <c r="J353" s="138">
        <f t="shared" si="259"/>
        <v>189.1</v>
      </c>
      <c r="K353" s="138">
        <f t="shared" si="260"/>
        <v>378.2</v>
      </c>
      <c r="L353" s="138">
        <v>71.5</v>
      </c>
      <c r="M353" s="39">
        <f t="shared" si="261"/>
        <v>3.3818181818181818</v>
      </c>
      <c r="N353" s="135">
        <v>310</v>
      </c>
      <c r="O353" s="107">
        <f t="shared" si="262"/>
        <v>620</v>
      </c>
    </row>
    <row r="354" spans="1:15" x14ac:dyDescent="0.2">
      <c r="A354" s="37">
        <f>IF(G354&lt;&gt;"",1+MAX($A$12:A353),"")</f>
        <v>242</v>
      </c>
      <c r="C354" s="93" t="s">
        <v>392</v>
      </c>
      <c r="D354" s="99">
        <v>12</v>
      </c>
      <c r="E354" s="106">
        <v>0</v>
      </c>
      <c r="F354" s="105">
        <f t="shared" si="256"/>
        <v>12</v>
      </c>
      <c r="G354" s="39" t="s">
        <v>42</v>
      </c>
      <c r="H354" s="138">
        <f t="shared" si="257"/>
        <v>120.9</v>
      </c>
      <c r="I354" s="138">
        <f t="shared" si="258"/>
        <v>1450.8000000000002</v>
      </c>
      <c r="J354" s="138">
        <f t="shared" si="259"/>
        <v>189.1</v>
      </c>
      <c r="K354" s="138">
        <f t="shared" si="260"/>
        <v>2269.1999999999998</v>
      </c>
      <c r="L354" s="138">
        <v>71.5</v>
      </c>
      <c r="M354" s="39">
        <f t="shared" si="261"/>
        <v>20.290909090909093</v>
      </c>
      <c r="N354" s="135">
        <v>310</v>
      </c>
      <c r="O354" s="107">
        <f t="shared" si="262"/>
        <v>3720</v>
      </c>
    </row>
    <row r="355" spans="1:15" x14ac:dyDescent="0.2">
      <c r="A355" s="37">
        <f>IF(G355&lt;&gt;"",1+MAX($A$12:A354),"")</f>
        <v>243</v>
      </c>
      <c r="C355" s="93" t="s">
        <v>393</v>
      </c>
      <c r="D355" s="99">
        <v>12</v>
      </c>
      <c r="E355" s="106">
        <v>0</v>
      </c>
      <c r="F355" s="105">
        <f t="shared" si="256"/>
        <v>12</v>
      </c>
      <c r="G355" s="39" t="s">
        <v>42</v>
      </c>
      <c r="H355" s="138">
        <f t="shared" si="257"/>
        <v>120.9</v>
      </c>
      <c r="I355" s="138">
        <f t="shared" si="258"/>
        <v>1450.8000000000002</v>
      </c>
      <c r="J355" s="138">
        <f t="shared" si="259"/>
        <v>189.1</v>
      </c>
      <c r="K355" s="138">
        <f t="shared" si="260"/>
        <v>2269.1999999999998</v>
      </c>
      <c r="L355" s="138">
        <v>71.5</v>
      </c>
      <c r="M355" s="39">
        <f t="shared" si="261"/>
        <v>20.290909090909093</v>
      </c>
      <c r="N355" s="135">
        <v>310</v>
      </c>
      <c r="O355" s="107">
        <f t="shared" si="262"/>
        <v>3720</v>
      </c>
    </row>
    <row r="356" spans="1:15" x14ac:dyDescent="0.2">
      <c r="A356" s="37">
        <f>IF(G356&lt;&gt;"",1+MAX($A$12:A355),"")</f>
        <v>244</v>
      </c>
      <c r="C356" s="93" t="s">
        <v>394</v>
      </c>
      <c r="D356" s="99">
        <v>1</v>
      </c>
      <c r="E356" s="106">
        <v>0</v>
      </c>
      <c r="F356" s="105">
        <f t="shared" si="256"/>
        <v>1</v>
      </c>
      <c r="G356" s="39" t="s">
        <v>42</v>
      </c>
      <c r="H356" s="138">
        <f t="shared" si="257"/>
        <v>120.9</v>
      </c>
      <c r="I356" s="138">
        <f t="shared" si="258"/>
        <v>120.9</v>
      </c>
      <c r="J356" s="138">
        <f t="shared" si="259"/>
        <v>189.1</v>
      </c>
      <c r="K356" s="138">
        <f t="shared" si="260"/>
        <v>189.1</v>
      </c>
      <c r="L356" s="138">
        <v>71.5</v>
      </c>
      <c r="M356" s="39">
        <f t="shared" si="261"/>
        <v>1.6909090909090909</v>
      </c>
      <c r="N356" s="135">
        <v>310</v>
      </c>
      <c r="O356" s="107">
        <f t="shared" si="262"/>
        <v>310</v>
      </c>
    </row>
    <row r="357" spans="1:15" x14ac:dyDescent="0.2">
      <c r="A357" s="37">
        <f>IF(G357&lt;&gt;"",1+MAX($A$12:A356),"")</f>
        <v>245</v>
      </c>
      <c r="C357" s="93" t="s">
        <v>395</v>
      </c>
      <c r="D357" s="99">
        <v>2</v>
      </c>
      <c r="E357" s="106">
        <v>0</v>
      </c>
      <c r="F357" s="105">
        <f t="shared" si="256"/>
        <v>2</v>
      </c>
      <c r="G357" s="39" t="s">
        <v>42</v>
      </c>
      <c r="H357" s="138">
        <f t="shared" si="257"/>
        <v>120.9</v>
      </c>
      <c r="I357" s="138">
        <f t="shared" si="258"/>
        <v>241.8</v>
      </c>
      <c r="J357" s="138">
        <f t="shared" si="259"/>
        <v>189.1</v>
      </c>
      <c r="K357" s="138">
        <f t="shared" si="260"/>
        <v>378.2</v>
      </c>
      <c r="L357" s="138">
        <v>71.5</v>
      </c>
      <c r="M357" s="39">
        <f t="shared" si="261"/>
        <v>3.3818181818181818</v>
      </c>
      <c r="N357" s="135">
        <v>310</v>
      </c>
      <c r="O357" s="107">
        <f t="shared" si="262"/>
        <v>620</v>
      </c>
    </row>
    <row r="358" spans="1:15" x14ac:dyDescent="0.2">
      <c r="A358" s="37">
        <f>IF(G358&lt;&gt;"",1+MAX($A$12:A357),"")</f>
        <v>246</v>
      </c>
      <c r="C358" s="93" t="s">
        <v>396</v>
      </c>
      <c r="D358" s="99">
        <v>1</v>
      </c>
      <c r="E358" s="106">
        <v>0</v>
      </c>
      <c r="F358" s="105">
        <f t="shared" si="256"/>
        <v>1</v>
      </c>
      <c r="G358" s="39" t="s">
        <v>42</v>
      </c>
      <c r="H358" s="138">
        <f t="shared" si="257"/>
        <v>120.9</v>
      </c>
      <c r="I358" s="138">
        <f t="shared" si="258"/>
        <v>120.9</v>
      </c>
      <c r="J358" s="138">
        <f t="shared" si="259"/>
        <v>189.1</v>
      </c>
      <c r="K358" s="138">
        <f t="shared" si="260"/>
        <v>189.1</v>
      </c>
      <c r="L358" s="138">
        <v>71.5</v>
      </c>
      <c r="M358" s="39">
        <f t="shared" si="261"/>
        <v>1.6909090909090909</v>
      </c>
      <c r="N358" s="135">
        <v>310</v>
      </c>
      <c r="O358" s="107">
        <f t="shared" si="262"/>
        <v>310</v>
      </c>
    </row>
    <row r="359" spans="1:15" x14ac:dyDescent="0.2">
      <c r="A359" s="37">
        <f>IF(G359&lt;&gt;"",1+MAX($A$12:A358),"")</f>
        <v>247</v>
      </c>
      <c r="C359" s="93" t="s">
        <v>397</v>
      </c>
      <c r="D359" s="99">
        <v>2</v>
      </c>
      <c r="E359" s="106">
        <v>0</v>
      </c>
      <c r="F359" s="105">
        <f t="shared" si="256"/>
        <v>2</v>
      </c>
      <c r="G359" s="39" t="s">
        <v>42</v>
      </c>
      <c r="H359" s="138">
        <f t="shared" si="257"/>
        <v>120.9</v>
      </c>
      <c r="I359" s="138">
        <f t="shared" si="258"/>
        <v>241.8</v>
      </c>
      <c r="J359" s="138">
        <f t="shared" si="259"/>
        <v>189.1</v>
      </c>
      <c r="K359" s="138">
        <f t="shared" si="260"/>
        <v>378.2</v>
      </c>
      <c r="L359" s="138">
        <v>71.5</v>
      </c>
      <c r="M359" s="39">
        <f t="shared" si="261"/>
        <v>3.3818181818181818</v>
      </c>
      <c r="N359" s="135">
        <v>310</v>
      </c>
      <c r="O359" s="107">
        <f t="shared" si="262"/>
        <v>620</v>
      </c>
    </row>
    <row r="360" spans="1:15" x14ac:dyDescent="0.2">
      <c r="A360" s="37">
        <f>IF(G360&lt;&gt;"",1+MAX($A$12:A359),"")</f>
        <v>248</v>
      </c>
      <c r="C360" s="93" t="s">
        <v>398</v>
      </c>
      <c r="D360" s="99">
        <v>6</v>
      </c>
      <c r="E360" s="106">
        <v>0</v>
      </c>
      <c r="F360" s="105">
        <f t="shared" si="256"/>
        <v>6</v>
      </c>
      <c r="G360" s="39" t="s">
        <v>42</v>
      </c>
      <c r="H360" s="138">
        <f t="shared" si="257"/>
        <v>120.9</v>
      </c>
      <c r="I360" s="138">
        <f t="shared" si="258"/>
        <v>725.40000000000009</v>
      </c>
      <c r="J360" s="138">
        <f t="shared" si="259"/>
        <v>189.1</v>
      </c>
      <c r="K360" s="138">
        <f t="shared" si="260"/>
        <v>1134.5999999999999</v>
      </c>
      <c r="L360" s="138">
        <v>71.5</v>
      </c>
      <c r="M360" s="39">
        <f t="shared" si="261"/>
        <v>10.145454545454546</v>
      </c>
      <c r="N360" s="135">
        <v>310</v>
      </c>
      <c r="O360" s="107">
        <f t="shared" si="262"/>
        <v>1860</v>
      </c>
    </row>
    <row r="361" spans="1:15" x14ac:dyDescent="0.2">
      <c r="A361" s="37">
        <f>IF(G361&lt;&gt;"",1+MAX($A$12:A360),"")</f>
        <v>249</v>
      </c>
      <c r="C361" s="93" t="s">
        <v>399</v>
      </c>
      <c r="D361" s="99">
        <v>2</v>
      </c>
      <c r="E361" s="106">
        <v>0</v>
      </c>
      <c r="F361" s="105">
        <f t="shared" si="256"/>
        <v>2</v>
      </c>
      <c r="G361" s="39" t="s">
        <v>42</v>
      </c>
      <c r="H361" s="138">
        <f t="shared" si="257"/>
        <v>120.9</v>
      </c>
      <c r="I361" s="138">
        <f t="shared" si="258"/>
        <v>241.8</v>
      </c>
      <c r="J361" s="138">
        <f t="shared" si="259"/>
        <v>189.1</v>
      </c>
      <c r="K361" s="138">
        <f t="shared" si="260"/>
        <v>378.2</v>
      </c>
      <c r="L361" s="138">
        <v>71.5</v>
      </c>
      <c r="M361" s="39">
        <f t="shared" si="261"/>
        <v>3.3818181818181818</v>
      </c>
      <c r="N361" s="135">
        <v>310</v>
      </c>
      <c r="O361" s="107">
        <f t="shared" si="262"/>
        <v>620</v>
      </c>
    </row>
    <row r="362" spans="1:15" x14ac:dyDescent="0.2">
      <c r="A362" s="37">
        <f>IF(G362&lt;&gt;"",1+MAX($A$12:A361),"")</f>
        <v>250</v>
      </c>
      <c r="C362" s="93" t="s">
        <v>400</v>
      </c>
      <c r="D362" s="99">
        <v>2</v>
      </c>
      <c r="E362" s="106">
        <v>0</v>
      </c>
      <c r="F362" s="105">
        <f t="shared" si="256"/>
        <v>2</v>
      </c>
      <c r="G362" s="39" t="s">
        <v>42</v>
      </c>
      <c r="H362" s="138">
        <f t="shared" si="257"/>
        <v>120.9</v>
      </c>
      <c r="I362" s="138">
        <f t="shared" si="258"/>
        <v>241.8</v>
      </c>
      <c r="J362" s="138">
        <f t="shared" si="259"/>
        <v>189.1</v>
      </c>
      <c r="K362" s="138">
        <f t="shared" si="260"/>
        <v>378.2</v>
      </c>
      <c r="L362" s="138">
        <v>71.5</v>
      </c>
      <c r="M362" s="39">
        <f t="shared" si="261"/>
        <v>3.3818181818181818</v>
      </c>
      <c r="N362" s="135">
        <v>310</v>
      </c>
      <c r="O362" s="107">
        <f t="shared" si="262"/>
        <v>620</v>
      </c>
    </row>
    <row r="363" spans="1:15" x14ac:dyDescent="0.2">
      <c r="A363" s="37">
        <f>IF(G363&lt;&gt;"",1+MAX($A$12:A362),"")</f>
        <v>251</v>
      </c>
      <c r="C363" s="93" t="s">
        <v>401</v>
      </c>
      <c r="D363" s="99">
        <v>2</v>
      </c>
      <c r="E363" s="106">
        <v>0</v>
      </c>
      <c r="F363" s="105">
        <f t="shared" si="256"/>
        <v>2</v>
      </c>
      <c r="G363" s="39" t="s">
        <v>42</v>
      </c>
      <c r="H363" s="138">
        <f t="shared" si="257"/>
        <v>120.9</v>
      </c>
      <c r="I363" s="138">
        <f t="shared" si="258"/>
        <v>241.8</v>
      </c>
      <c r="J363" s="138">
        <f t="shared" si="259"/>
        <v>189.1</v>
      </c>
      <c r="K363" s="138">
        <f t="shared" si="260"/>
        <v>378.2</v>
      </c>
      <c r="L363" s="138">
        <v>71.5</v>
      </c>
      <c r="M363" s="39">
        <f t="shared" si="261"/>
        <v>3.3818181818181818</v>
      </c>
      <c r="N363" s="135">
        <v>310</v>
      </c>
      <c r="O363" s="107">
        <f t="shared" si="262"/>
        <v>620</v>
      </c>
    </row>
    <row r="364" spans="1:15" x14ac:dyDescent="0.2">
      <c r="A364" s="37">
        <f>IF(G364&lt;&gt;"",1+MAX($A$12:A363),"")</f>
        <v>252</v>
      </c>
      <c r="C364" s="93" t="s">
        <v>402</v>
      </c>
      <c r="D364" s="99">
        <v>1</v>
      </c>
      <c r="E364" s="106">
        <v>0</v>
      </c>
      <c r="F364" s="105">
        <f t="shared" si="256"/>
        <v>1</v>
      </c>
      <c r="G364" s="39" t="s">
        <v>42</v>
      </c>
      <c r="H364" s="138">
        <f t="shared" si="257"/>
        <v>120.9</v>
      </c>
      <c r="I364" s="138">
        <f t="shared" si="258"/>
        <v>120.9</v>
      </c>
      <c r="J364" s="138">
        <f t="shared" si="259"/>
        <v>189.1</v>
      </c>
      <c r="K364" s="138">
        <f t="shared" si="260"/>
        <v>189.1</v>
      </c>
      <c r="L364" s="138">
        <v>71.5</v>
      </c>
      <c r="M364" s="39">
        <f t="shared" si="261"/>
        <v>1.6909090909090909</v>
      </c>
      <c r="N364" s="135">
        <v>310</v>
      </c>
      <c r="O364" s="107">
        <f t="shared" si="262"/>
        <v>310</v>
      </c>
    </row>
    <row r="365" spans="1:15" x14ac:dyDescent="0.2">
      <c r="A365" s="37">
        <f>IF(G365&lt;&gt;"",1+MAX($A$12:A364),"")</f>
        <v>253</v>
      </c>
      <c r="C365" s="93" t="s">
        <v>403</v>
      </c>
      <c r="D365" s="99">
        <v>2</v>
      </c>
      <c r="E365" s="106">
        <v>0</v>
      </c>
      <c r="F365" s="105">
        <f t="shared" si="256"/>
        <v>2</v>
      </c>
      <c r="G365" s="39" t="s">
        <v>42</v>
      </c>
      <c r="H365" s="138">
        <f t="shared" si="257"/>
        <v>120.9</v>
      </c>
      <c r="I365" s="138">
        <f t="shared" si="258"/>
        <v>241.8</v>
      </c>
      <c r="J365" s="138">
        <f t="shared" si="259"/>
        <v>189.1</v>
      </c>
      <c r="K365" s="138">
        <f t="shared" si="260"/>
        <v>378.2</v>
      </c>
      <c r="L365" s="138">
        <v>71.5</v>
      </c>
      <c r="M365" s="39">
        <f t="shared" si="261"/>
        <v>3.3818181818181818</v>
      </c>
      <c r="N365" s="135">
        <v>310</v>
      </c>
      <c r="O365" s="107">
        <f t="shared" si="262"/>
        <v>620</v>
      </c>
    </row>
    <row r="366" spans="1:15" x14ac:dyDescent="0.2">
      <c r="A366" s="37">
        <f>IF(G366&lt;&gt;"",1+MAX($A$12:A365),"")</f>
        <v>254</v>
      </c>
      <c r="C366" s="93" t="s">
        <v>404</v>
      </c>
      <c r="D366" s="99">
        <v>2</v>
      </c>
      <c r="E366" s="106">
        <v>0</v>
      </c>
      <c r="F366" s="105">
        <f t="shared" si="256"/>
        <v>2</v>
      </c>
      <c r="G366" s="39" t="s">
        <v>42</v>
      </c>
      <c r="H366" s="138">
        <f t="shared" si="257"/>
        <v>120.9</v>
      </c>
      <c r="I366" s="138">
        <f t="shared" si="258"/>
        <v>241.8</v>
      </c>
      <c r="J366" s="138">
        <f t="shared" si="259"/>
        <v>189.1</v>
      </c>
      <c r="K366" s="138">
        <f t="shared" si="260"/>
        <v>378.2</v>
      </c>
      <c r="L366" s="138">
        <v>71.5</v>
      </c>
      <c r="M366" s="39">
        <f t="shared" si="261"/>
        <v>3.3818181818181818</v>
      </c>
      <c r="N366" s="135">
        <v>310</v>
      </c>
      <c r="O366" s="107">
        <f t="shared" si="262"/>
        <v>620</v>
      </c>
    </row>
    <row r="367" spans="1:15" x14ac:dyDescent="0.2">
      <c r="A367" s="37">
        <f>IF(G367&lt;&gt;"",1+MAX($A$12:A366),"")</f>
        <v>255</v>
      </c>
      <c r="C367" s="93" t="s">
        <v>405</v>
      </c>
      <c r="D367" s="99">
        <v>14</v>
      </c>
      <c r="E367" s="106">
        <v>0</v>
      </c>
      <c r="F367" s="105">
        <f t="shared" si="256"/>
        <v>14</v>
      </c>
      <c r="G367" s="39" t="s">
        <v>42</v>
      </c>
      <c r="H367" s="138">
        <f t="shared" si="257"/>
        <v>120.9</v>
      </c>
      <c r="I367" s="138">
        <f t="shared" si="258"/>
        <v>1692.6000000000001</v>
      </c>
      <c r="J367" s="138">
        <f t="shared" si="259"/>
        <v>189.1</v>
      </c>
      <c r="K367" s="138">
        <f t="shared" si="260"/>
        <v>2647.4</v>
      </c>
      <c r="L367" s="138">
        <v>71.5</v>
      </c>
      <c r="M367" s="39">
        <f t="shared" si="261"/>
        <v>23.672727272727276</v>
      </c>
      <c r="N367" s="135">
        <v>310</v>
      </c>
      <c r="O367" s="107">
        <f t="shared" si="262"/>
        <v>4340</v>
      </c>
    </row>
    <row r="368" spans="1:15" x14ac:dyDescent="0.2">
      <c r="A368" s="37">
        <f>IF(G368&lt;&gt;"",1+MAX($A$12:A367),"")</f>
        <v>256</v>
      </c>
      <c r="C368" s="93" t="s">
        <v>406</v>
      </c>
      <c r="D368" s="99">
        <v>2</v>
      </c>
      <c r="E368" s="106">
        <v>0</v>
      </c>
      <c r="F368" s="105">
        <f t="shared" si="256"/>
        <v>2</v>
      </c>
      <c r="G368" s="39" t="s">
        <v>42</v>
      </c>
      <c r="H368" s="138">
        <f t="shared" si="257"/>
        <v>120.9</v>
      </c>
      <c r="I368" s="138">
        <f t="shared" si="258"/>
        <v>241.8</v>
      </c>
      <c r="J368" s="138">
        <f t="shared" si="259"/>
        <v>189.1</v>
      </c>
      <c r="K368" s="138">
        <f t="shared" si="260"/>
        <v>378.2</v>
      </c>
      <c r="L368" s="138">
        <v>71.5</v>
      </c>
      <c r="M368" s="39">
        <f t="shared" si="261"/>
        <v>3.3818181818181818</v>
      </c>
      <c r="N368" s="135">
        <v>310</v>
      </c>
      <c r="O368" s="107">
        <f t="shared" si="262"/>
        <v>620</v>
      </c>
    </row>
    <row r="369" spans="1:15" x14ac:dyDescent="0.2">
      <c r="A369" s="37">
        <f>IF(G369&lt;&gt;"",1+MAX($A$12:A368),"")</f>
        <v>257</v>
      </c>
      <c r="C369" s="93" t="s">
        <v>407</v>
      </c>
      <c r="D369" s="99">
        <v>2</v>
      </c>
      <c r="E369" s="106">
        <v>0</v>
      </c>
      <c r="F369" s="105">
        <f t="shared" si="256"/>
        <v>2</v>
      </c>
      <c r="G369" s="39" t="s">
        <v>42</v>
      </c>
      <c r="H369" s="138">
        <f t="shared" si="257"/>
        <v>120.9</v>
      </c>
      <c r="I369" s="138">
        <f t="shared" si="258"/>
        <v>241.8</v>
      </c>
      <c r="J369" s="138">
        <f t="shared" si="259"/>
        <v>189.1</v>
      </c>
      <c r="K369" s="138">
        <f t="shared" si="260"/>
        <v>378.2</v>
      </c>
      <c r="L369" s="138">
        <v>71.5</v>
      </c>
      <c r="M369" s="39">
        <f t="shared" si="261"/>
        <v>3.3818181818181818</v>
      </c>
      <c r="N369" s="135">
        <v>310</v>
      </c>
      <c r="O369" s="107">
        <f t="shared" si="262"/>
        <v>620</v>
      </c>
    </row>
    <row r="370" spans="1:15" x14ac:dyDescent="0.2">
      <c r="A370" s="37">
        <f>IF(G370&lt;&gt;"",1+MAX($A$12:A369),"")</f>
        <v>258</v>
      </c>
      <c r="C370" s="93" t="s">
        <v>408</v>
      </c>
      <c r="D370" s="99">
        <v>25</v>
      </c>
      <c r="E370" s="106">
        <v>0</v>
      </c>
      <c r="F370" s="105">
        <f t="shared" si="256"/>
        <v>25</v>
      </c>
      <c r="G370" s="39" t="s">
        <v>42</v>
      </c>
      <c r="H370" s="138">
        <f t="shared" si="257"/>
        <v>120.9</v>
      </c>
      <c r="I370" s="138">
        <f t="shared" si="258"/>
        <v>3022.5</v>
      </c>
      <c r="J370" s="138">
        <f t="shared" si="259"/>
        <v>189.1</v>
      </c>
      <c r="K370" s="138">
        <f t="shared" si="260"/>
        <v>4727.5</v>
      </c>
      <c r="L370" s="138">
        <v>71.5</v>
      </c>
      <c r="M370" s="39">
        <f t="shared" si="261"/>
        <v>42.272727272727273</v>
      </c>
      <c r="N370" s="135">
        <v>310</v>
      </c>
      <c r="O370" s="107">
        <f t="shared" si="262"/>
        <v>7750</v>
      </c>
    </row>
    <row r="371" spans="1:15" x14ac:dyDescent="0.2">
      <c r="A371" s="37">
        <f>IF(G371&lt;&gt;"",1+MAX($A$12:A370),"")</f>
        <v>259</v>
      </c>
      <c r="C371" s="93" t="s">
        <v>409</v>
      </c>
      <c r="D371" s="99">
        <v>4</v>
      </c>
      <c r="E371" s="106">
        <v>0</v>
      </c>
      <c r="F371" s="105">
        <f t="shared" si="256"/>
        <v>4</v>
      </c>
      <c r="G371" s="39" t="s">
        <v>42</v>
      </c>
      <c r="H371" s="138">
        <f t="shared" si="257"/>
        <v>120.9</v>
      </c>
      <c r="I371" s="138">
        <f t="shared" si="258"/>
        <v>483.6</v>
      </c>
      <c r="J371" s="138">
        <f t="shared" si="259"/>
        <v>189.1</v>
      </c>
      <c r="K371" s="138">
        <f t="shared" si="260"/>
        <v>756.4</v>
      </c>
      <c r="L371" s="138">
        <v>71.5</v>
      </c>
      <c r="M371" s="39">
        <f t="shared" si="261"/>
        <v>6.7636363636363637</v>
      </c>
      <c r="N371" s="135">
        <v>310</v>
      </c>
      <c r="O371" s="107">
        <f t="shared" si="262"/>
        <v>1240</v>
      </c>
    </row>
    <row r="372" spans="1:15" x14ac:dyDescent="0.2">
      <c r="A372" s="37">
        <f>IF(G372&lt;&gt;"",1+MAX($A$12:A371),"")</f>
        <v>260</v>
      </c>
      <c r="C372" s="93" t="s">
        <v>410</v>
      </c>
      <c r="D372" s="99">
        <v>7</v>
      </c>
      <c r="E372" s="106">
        <v>0</v>
      </c>
      <c r="F372" s="105">
        <f t="shared" si="256"/>
        <v>7</v>
      </c>
      <c r="G372" s="39" t="s">
        <v>42</v>
      </c>
      <c r="H372" s="138">
        <f t="shared" si="257"/>
        <v>120.9</v>
      </c>
      <c r="I372" s="138">
        <f t="shared" si="258"/>
        <v>846.30000000000007</v>
      </c>
      <c r="J372" s="138">
        <f t="shared" si="259"/>
        <v>189.1</v>
      </c>
      <c r="K372" s="138">
        <f t="shared" si="260"/>
        <v>1323.7</v>
      </c>
      <c r="L372" s="138">
        <v>71.5</v>
      </c>
      <c r="M372" s="39">
        <f t="shared" si="261"/>
        <v>11.836363636363638</v>
      </c>
      <c r="N372" s="135">
        <v>310</v>
      </c>
      <c r="O372" s="107">
        <f t="shared" si="262"/>
        <v>2170</v>
      </c>
    </row>
    <row r="373" spans="1:15" x14ac:dyDescent="0.2">
      <c r="A373" s="37">
        <f>IF(G373&lt;&gt;"",1+MAX($A$12:A372),"")</f>
        <v>261</v>
      </c>
      <c r="C373" s="93" t="s">
        <v>366</v>
      </c>
      <c r="D373" s="99">
        <v>2</v>
      </c>
      <c r="E373" s="106">
        <v>0</v>
      </c>
      <c r="F373" s="105">
        <f t="shared" si="256"/>
        <v>2</v>
      </c>
      <c r="G373" s="39" t="s">
        <v>42</v>
      </c>
      <c r="H373" s="138">
        <f t="shared" si="257"/>
        <v>120.9</v>
      </c>
      <c r="I373" s="138">
        <f t="shared" si="258"/>
        <v>241.8</v>
      </c>
      <c r="J373" s="138">
        <f t="shared" si="259"/>
        <v>189.1</v>
      </c>
      <c r="K373" s="138">
        <f t="shared" si="260"/>
        <v>378.2</v>
      </c>
      <c r="L373" s="138">
        <v>71.5</v>
      </c>
      <c r="M373" s="39">
        <f t="shared" si="261"/>
        <v>3.3818181818181818</v>
      </c>
      <c r="N373" s="135">
        <v>310</v>
      </c>
      <c r="O373" s="107">
        <f t="shared" si="262"/>
        <v>620</v>
      </c>
    </row>
    <row r="374" spans="1:15" x14ac:dyDescent="0.2">
      <c r="A374" s="37">
        <f>IF(G374&lt;&gt;"",1+MAX($A$12:A373),"")</f>
        <v>262</v>
      </c>
      <c r="C374" s="93" t="s">
        <v>411</v>
      </c>
      <c r="D374" s="99">
        <v>4</v>
      </c>
      <c r="E374" s="106">
        <v>0</v>
      </c>
      <c r="F374" s="105">
        <f t="shared" si="256"/>
        <v>4</v>
      </c>
      <c r="G374" s="39" t="s">
        <v>42</v>
      </c>
      <c r="H374" s="138">
        <f t="shared" si="257"/>
        <v>120.9</v>
      </c>
      <c r="I374" s="138">
        <f t="shared" si="258"/>
        <v>483.6</v>
      </c>
      <c r="J374" s="138">
        <f t="shared" si="259"/>
        <v>189.1</v>
      </c>
      <c r="K374" s="138">
        <f t="shared" si="260"/>
        <v>756.4</v>
      </c>
      <c r="L374" s="138">
        <v>71.5</v>
      </c>
      <c r="M374" s="39">
        <f t="shared" si="261"/>
        <v>6.7636363636363637</v>
      </c>
      <c r="N374" s="135">
        <v>310</v>
      </c>
      <c r="O374" s="107">
        <f t="shared" si="262"/>
        <v>1240</v>
      </c>
    </row>
    <row r="375" spans="1:15" x14ac:dyDescent="0.2">
      <c r="A375" s="37">
        <f>IF(G375&lt;&gt;"",1+MAX($A$12:A374),"")</f>
        <v>263</v>
      </c>
      <c r="C375" s="93" t="s">
        <v>412</v>
      </c>
      <c r="D375" s="99">
        <v>1</v>
      </c>
      <c r="E375" s="106">
        <v>0</v>
      </c>
      <c r="F375" s="105">
        <f t="shared" si="256"/>
        <v>1</v>
      </c>
      <c r="G375" s="39" t="s">
        <v>42</v>
      </c>
      <c r="H375" s="138">
        <f t="shared" si="257"/>
        <v>120.9</v>
      </c>
      <c r="I375" s="138">
        <f t="shared" si="258"/>
        <v>120.9</v>
      </c>
      <c r="J375" s="138">
        <f t="shared" si="259"/>
        <v>189.1</v>
      </c>
      <c r="K375" s="138">
        <f t="shared" si="260"/>
        <v>189.1</v>
      </c>
      <c r="L375" s="138">
        <v>71.5</v>
      </c>
      <c r="M375" s="39">
        <f t="shared" si="261"/>
        <v>1.6909090909090909</v>
      </c>
      <c r="N375" s="135">
        <v>310</v>
      </c>
      <c r="O375" s="107">
        <f t="shared" si="262"/>
        <v>310</v>
      </c>
    </row>
    <row r="376" spans="1:15" x14ac:dyDescent="0.2">
      <c r="A376" s="37">
        <f>IF(G376&lt;&gt;"",1+MAX($A$12:A375),"")</f>
        <v>264</v>
      </c>
      <c r="C376" s="93" t="s">
        <v>413</v>
      </c>
      <c r="D376" s="99">
        <v>3</v>
      </c>
      <c r="E376" s="106">
        <v>0</v>
      </c>
      <c r="F376" s="105">
        <f t="shared" si="256"/>
        <v>3</v>
      </c>
      <c r="G376" s="39" t="s">
        <v>42</v>
      </c>
      <c r="H376" s="138">
        <f t="shared" si="257"/>
        <v>120.9</v>
      </c>
      <c r="I376" s="138">
        <f t="shared" si="258"/>
        <v>362.70000000000005</v>
      </c>
      <c r="J376" s="138">
        <f t="shared" si="259"/>
        <v>189.1</v>
      </c>
      <c r="K376" s="138">
        <f t="shared" si="260"/>
        <v>567.29999999999995</v>
      </c>
      <c r="L376" s="138">
        <v>71.5</v>
      </c>
      <c r="M376" s="39">
        <f t="shared" si="261"/>
        <v>5.0727272727272732</v>
      </c>
      <c r="N376" s="135">
        <v>310</v>
      </c>
      <c r="O376" s="107">
        <f t="shared" si="262"/>
        <v>930</v>
      </c>
    </row>
    <row r="377" spans="1:15" x14ac:dyDescent="0.2">
      <c r="A377" s="37">
        <f>IF(G377&lt;&gt;"",1+MAX($A$12:A376),"")</f>
        <v>265</v>
      </c>
      <c r="C377" s="93" t="s">
        <v>414</v>
      </c>
      <c r="D377" s="99">
        <v>1</v>
      </c>
      <c r="E377" s="106">
        <v>0</v>
      </c>
      <c r="F377" s="105">
        <f t="shared" si="256"/>
        <v>1</v>
      </c>
      <c r="G377" s="39" t="s">
        <v>42</v>
      </c>
      <c r="H377" s="138">
        <f t="shared" si="257"/>
        <v>120.9</v>
      </c>
      <c r="I377" s="138">
        <f t="shared" si="258"/>
        <v>120.9</v>
      </c>
      <c r="J377" s="138">
        <f t="shared" si="259"/>
        <v>189.1</v>
      </c>
      <c r="K377" s="138">
        <f t="shared" si="260"/>
        <v>189.1</v>
      </c>
      <c r="L377" s="138">
        <v>71.5</v>
      </c>
      <c r="M377" s="39">
        <f t="shared" si="261"/>
        <v>1.6909090909090909</v>
      </c>
      <c r="N377" s="135">
        <v>310</v>
      </c>
      <c r="O377" s="107">
        <f t="shared" si="262"/>
        <v>310</v>
      </c>
    </row>
    <row r="378" spans="1:15" x14ac:dyDescent="0.2">
      <c r="A378" s="37">
        <f>IF(G378&lt;&gt;"",1+MAX($A$12:A377),"")</f>
        <v>266</v>
      </c>
      <c r="C378" s="93" t="s">
        <v>415</v>
      </c>
      <c r="D378" s="99">
        <v>2</v>
      </c>
      <c r="E378" s="106">
        <v>0</v>
      </c>
      <c r="F378" s="105">
        <f t="shared" si="256"/>
        <v>2</v>
      </c>
      <c r="G378" s="39" t="s">
        <v>42</v>
      </c>
      <c r="H378" s="138">
        <f t="shared" si="257"/>
        <v>120.9</v>
      </c>
      <c r="I378" s="138">
        <f t="shared" si="258"/>
        <v>241.8</v>
      </c>
      <c r="J378" s="138">
        <f t="shared" si="259"/>
        <v>189.1</v>
      </c>
      <c r="K378" s="138">
        <f t="shared" si="260"/>
        <v>378.2</v>
      </c>
      <c r="L378" s="138">
        <v>71.5</v>
      </c>
      <c r="M378" s="39">
        <f t="shared" si="261"/>
        <v>3.3818181818181818</v>
      </c>
      <c r="N378" s="135">
        <v>310</v>
      </c>
      <c r="O378" s="107">
        <f t="shared" si="262"/>
        <v>620</v>
      </c>
    </row>
    <row r="379" spans="1:15" x14ac:dyDescent="0.2">
      <c r="A379" s="37">
        <f>IF(G379&lt;&gt;"",1+MAX($A$12:A378),"")</f>
        <v>267</v>
      </c>
      <c r="C379" s="93" t="s">
        <v>416</v>
      </c>
      <c r="D379" s="99">
        <v>16</v>
      </c>
      <c r="E379" s="106">
        <v>0</v>
      </c>
      <c r="F379" s="105">
        <f t="shared" si="256"/>
        <v>16</v>
      </c>
      <c r="G379" s="39" t="s">
        <v>42</v>
      </c>
      <c r="H379" s="138">
        <f t="shared" si="257"/>
        <v>120.9</v>
      </c>
      <c r="I379" s="138">
        <f t="shared" si="258"/>
        <v>1934.4</v>
      </c>
      <c r="J379" s="138">
        <f t="shared" si="259"/>
        <v>189.1</v>
      </c>
      <c r="K379" s="138">
        <f t="shared" si="260"/>
        <v>3025.6</v>
      </c>
      <c r="L379" s="138">
        <v>71.5</v>
      </c>
      <c r="M379" s="39">
        <f t="shared" si="261"/>
        <v>27.054545454545455</v>
      </c>
      <c r="N379" s="135">
        <v>310</v>
      </c>
      <c r="O379" s="107">
        <f t="shared" si="262"/>
        <v>4960</v>
      </c>
    </row>
    <row r="380" spans="1:15" x14ac:dyDescent="0.2">
      <c r="A380" s="37">
        <f>IF(G380&lt;&gt;"",1+MAX($A$12:A379),"")</f>
        <v>268</v>
      </c>
      <c r="C380" s="93" t="s">
        <v>417</v>
      </c>
      <c r="D380" s="99">
        <v>2</v>
      </c>
      <c r="E380" s="106">
        <v>0</v>
      </c>
      <c r="F380" s="105">
        <f t="shared" si="256"/>
        <v>2</v>
      </c>
      <c r="G380" s="39" t="s">
        <v>42</v>
      </c>
      <c r="H380" s="138">
        <f t="shared" si="257"/>
        <v>120.9</v>
      </c>
      <c r="I380" s="138">
        <f t="shared" si="258"/>
        <v>241.8</v>
      </c>
      <c r="J380" s="138">
        <f t="shared" si="259"/>
        <v>189.1</v>
      </c>
      <c r="K380" s="138">
        <f t="shared" si="260"/>
        <v>378.2</v>
      </c>
      <c r="L380" s="138">
        <v>71.5</v>
      </c>
      <c r="M380" s="39">
        <f t="shared" si="261"/>
        <v>3.3818181818181818</v>
      </c>
      <c r="N380" s="135">
        <v>310</v>
      </c>
      <c r="O380" s="107">
        <f t="shared" si="262"/>
        <v>620</v>
      </c>
    </row>
    <row r="381" spans="1:15" x14ac:dyDescent="0.2">
      <c r="A381" s="37">
        <f>IF(G381&lt;&gt;"",1+MAX($A$12:A380),"")</f>
        <v>269</v>
      </c>
      <c r="C381" s="93" t="s">
        <v>418</v>
      </c>
      <c r="D381" s="99">
        <v>4</v>
      </c>
      <c r="E381" s="106">
        <v>0</v>
      </c>
      <c r="F381" s="105">
        <f t="shared" si="256"/>
        <v>4</v>
      </c>
      <c r="G381" s="39" t="s">
        <v>42</v>
      </c>
      <c r="H381" s="138">
        <f t="shared" si="257"/>
        <v>120.9</v>
      </c>
      <c r="I381" s="138">
        <f t="shared" si="258"/>
        <v>483.6</v>
      </c>
      <c r="J381" s="138">
        <f t="shared" si="259"/>
        <v>189.1</v>
      </c>
      <c r="K381" s="138">
        <f t="shared" si="260"/>
        <v>756.4</v>
      </c>
      <c r="L381" s="138">
        <v>71.5</v>
      </c>
      <c r="M381" s="39">
        <f t="shared" si="261"/>
        <v>6.7636363636363637</v>
      </c>
      <c r="N381" s="135">
        <v>310</v>
      </c>
      <c r="O381" s="107">
        <f t="shared" si="262"/>
        <v>1240</v>
      </c>
    </row>
    <row r="382" spans="1:15" x14ac:dyDescent="0.2">
      <c r="A382" s="37">
        <f>IF(G382&lt;&gt;"",1+MAX($A$12:A381),"")</f>
        <v>270</v>
      </c>
      <c r="C382" s="93" t="s">
        <v>419</v>
      </c>
      <c r="D382" s="99">
        <v>2</v>
      </c>
      <c r="E382" s="106">
        <v>0</v>
      </c>
      <c r="F382" s="105">
        <f t="shared" si="256"/>
        <v>2</v>
      </c>
      <c r="G382" s="39" t="s">
        <v>42</v>
      </c>
      <c r="H382" s="138">
        <f t="shared" si="257"/>
        <v>120.9</v>
      </c>
      <c r="I382" s="138">
        <f t="shared" si="258"/>
        <v>241.8</v>
      </c>
      <c r="J382" s="138">
        <f t="shared" si="259"/>
        <v>189.1</v>
      </c>
      <c r="K382" s="138">
        <f t="shared" si="260"/>
        <v>378.2</v>
      </c>
      <c r="L382" s="138">
        <v>71.5</v>
      </c>
      <c r="M382" s="39">
        <f t="shared" si="261"/>
        <v>3.3818181818181818</v>
      </c>
      <c r="N382" s="135">
        <v>310</v>
      </c>
      <c r="O382" s="107">
        <f t="shared" si="262"/>
        <v>620</v>
      </c>
    </row>
    <row r="383" spans="1:15" x14ac:dyDescent="0.2">
      <c r="A383" s="37">
        <f>IF(G383&lt;&gt;"",1+MAX($A$12:A382),"")</f>
        <v>271</v>
      </c>
      <c r="C383" s="93" t="s">
        <v>420</v>
      </c>
      <c r="D383" s="99">
        <v>3</v>
      </c>
      <c r="E383" s="106">
        <v>0</v>
      </c>
      <c r="F383" s="105">
        <f t="shared" si="256"/>
        <v>3</v>
      </c>
      <c r="G383" s="39" t="s">
        <v>42</v>
      </c>
      <c r="H383" s="138">
        <f t="shared" si="257"/>
        <v>120.9</v>
      </c>
      <c r="I383" s="138">
        <f t="shared" si="258"/>
        <v>362.70000000000005</v>
      </c>
      <c r="J383" s="138">
        <f t="shared" si="259"/>
        <v>189.1</v>
      </c>
      <c r="K383" s="138">
        <f t="shared" si="260"/>
        <v>567.29999999999995</v>
      </c>
      <c r="L383" s="138">
        <v>71.5</v>
      </c>
      <c r="M383" s="39">
        <f t="shared" si="261"/>
        <v>5.0727272727272732</v>
      </c>
      <c r="N383" s="135">
        <v>310</v>
      </c>
      <c r="O383" s="107">
        <f t="shared" si="262"/>
        <v>930</v>
      </c>
    </row>
    <row r="384" spans="1:15" x14ac:dyDescent="0.2">
      <c r="A384" s="37">
        <f>IF(G384&lt;&gt;"",1+MAX($A$12:A383),"")</f>
        <v>272</v>
      </c>
      <c r="C384" s="93" t="s">
        <v>421</v>
      </c>
      <c r="D384" s="99">
        <v>4</v>
      </c>
      <c r="E384" s="106">
        <v>0</v>
      </c>
      <c r="F384" s="105">
        <f t="shared" si="256"/>
        <v>4</v>
      </c>
      <c r="G384" s="39" t="s">
        <v>42</v>
      </c>
      <c r="H384" s="138">
        <f t="shared" si="257"/>
        <v>120.9</v>
      </c>
      <c r="I384" s="138">
        <f t="shared" si="258"/>
        <v>483.6</v>
      </c>
      <c r="J384" s="138">
        <f t="shared" si="259"/>
        <v>189.1</v>
      </c>
      <c r="K384" s="138">
        <f t="shared" si="260"/>
        <v>756.4</v>
      </c>
      <c r="L384" s="138">
        <v>71.5</v>
      </c>
      <c r="M384" s="39">
        <f t="shared" si="261"/>
        <v>6.7636363636363637</v>
      </c>
      <c r="N384" s="135">
        <v>310</v>
      </c>
      <c r="O384" s="107">
        <f t="shared" si="262"/>
        <v>1240</v>
      </c>
    </row>
    <row r="385" spans="1:15" x14ac:dyDescent="0.2">
      <c r="A385" s="37">
        <f>IF(G385&lt;&gt;"",1+MAX($A$12:A384),"")</f>
        <v>273</v>
      </c>
      <c r="C385" s="93" t="s">
        <v>422</v>
      </c>
      <c r="D385" s="99">
        <v>1</v>
      </c>
      <c r="E385" s="106">
        <v>0</v>
      </c>
      <c r="F385" s="105">
        <f t="shared" si="256"/>
        <v>1</v>
      </c>
      <c r="G385" s="39" t="s">
        <v>42</v>
      </c>
      <c r="H385" s="138">
        <f t="shared" si="257"/>
        <v>120.9</v>
      </c>
      <c r="I385" s="138">
        <f t="shared" si="258"/>
        <v>120.9</v>
      </c>
      <c r="J385" s="138">
        <f t="shared" si="259"/>
        <v>189.1</v>
      </c>
      <c r="K385" s="138">
        <f t="shared" si="260"/>
        <v>189.1</v>
      </c>
      <c r="L385" s="138">
        <v>71.5</v>
      </c>
      <c r="M385" s="39">
        <f t="shared" si="261"/>
        <v>1.6909090909090909</v>
      </c>
      <c r="N385" s="135">
        <v>310</v>
      </c>
      <c r="O385" s="107">
        <f t="shared" si="262"/>
        <v>310</v>
      </c>
    </row>
    <row r="386" spans="1:15" x14ac:dyDescent="0.2">
      <c r="A386" s="37">
        <f>IF(G386&lt;&gt;"",1+MAX($A$12:A385),"")</f>
        <v>274</v>
      </c>
      <c r="C386" s="93" t="s">
        <v>423</v>
      </c>
      <c r="D386" s="99">
        <v>2</v>
      </c>
      <c r="E386" s="106">
        <v>0</v>
      </c>
      <c r="F386" s="105">
        <f t="shared" si="256"/>
        <v>2</v>
      </c>
      <c r="G386" s="39" t="s">
        <v>42</v>
      </c>
      <c r="H386" s="138">
        <f t="shared" si="257"/>
        <v>120.9</v>
      </c>
      <c r="I386" s="138">
        <f t="shared" si="258"/>
        <v>241.8</v>
      </c>
      <c r="J386" s="138">
        <f t="shared" si="259"/>
        <v>189.1</v>
      </c>
      <c r="K386" s="138">
        <f t="shared" si="260"/>
        <v>378.2</v>
      </c>
      <c r="L386" s="138">
        <v>71.5</v>
      </c>
      <c r="M386" s="39">
        <f t="shared" si="261"/>
        <v>3.3818181818181818</v>
      </c>
      <c r="N386" s="135">
        <v>310</v>
      </c>
      <c r="O386" s="107">
        <f t="shared" si="262"/>
        <v>620</v>
      </c>
    </row>
    <row r="387" spans="1:15" x14ac:dyDescent="0.2">
      <c r="A387" s="37">
        <f>IF(G387&lt;&gt;"",1+MAX($A$12:A386),"")</f>
        <v>275</v>
      </c>
      <c r="C387" s="93" t="s">
        <v>424</v>
      </c>
      <c r="D387" s="99">
        <v>2</v>
      </c>
      <c r="E387" s="106">
        <v>0</v>
      </c>
      <c r="F387" s="105">
        <f t="shared" si="256"/>
        <v>2</v>
      </c>
      <c r="G387" s="39" t="s">
        <v>42</v>
      </c>
      <c r="H387" s="138">
        <f t="shared" si="257"/>
        <v>120.9</v>
      </c>
      <c r="I387" s="138">
        <f t="shared" si="258"/>
        <v>241.8</v>
      </c>
      <c r="J387" s="138">
        <f t="shared" si="259"/>
        <v>189.1</v>
      </c>
      <c r="K387" s="138">
        <f t="shared" si="260"/>
        <v>378.2</v>
      </c>
      <c r="L387" s="138">
        <v>71.5</v>
      </c>
      <c r="M387" s="39">
        <f t="shared" si="261"/>
        <v>3.3818181818181818</v>
      </c>
      <c r="N387" s="135">
        <v>310</v>
      </c>
      <c r="O387" s="107">
        <f t="shared" si="262"/>
        <v>620</v>
      </c>
    </row>
    <row r="388" spans="1:15" x14ac:dyDescent="0.2">
      <c r="A388" s="37">
        <f>IF(G388&lt;&gt;"",1+MAX($A$12:A387),"")</f>
        <v>276</v>
      </c>
      <c r="C388" s="93" t="s">
        <v>425</v>
      </c>
      <c r="D388" s="99">
        <v>1</v>
      </c>
      <c r="E388" s="106">
        <v>0</v>
      </c>
      <c r="F388" s="105">
        <f t="shared" si="256"/>
        <v>1</v>
      </c>
      <c r="G388" s="39" t="s">
        <v>42</v>
      </c>
      <c r="H388" s="138">
        <f t="shared" si="257"/>
        <v>120.9</v>
      </c>
      <c r="I388" s="138">
        <f t="shared" si="258"/>
        <v>120.9</v>
      </c>
      <c r="J388" s="138">
        <f t="shared" si="259"/>
        <v>189.1</v>
      </c>
      <c r="K388" s="138">
        <f t="shared" si="260"/>
        <v>189.1</v>
      </c>
      <c r="L388" s="138">
        <v>71.5</v>
      </c>
      <c r="M388" s="39">
        <f t="shared" si="261"/>
        <v>1.6909090909090909</v>
      </c>
      <c r="N388" s="135">
        <v>310</v>
      </c>
      <c r="O388" s="107">
        <f t="shared" si="262"/>
        <v>310</v>
      </c>
    </row>
    <row r="389" spans="1:15" x14ac:dyDescent="0.2">
      <c r="A389" s="37">
        <f>IF(G389&lt;&gt;"",1+MAX($A$12:A388),"")</f>
        <v>277</v>
      </c>
      <c r="C389" s="93" t="s">
        <v>426</v>
      </c>
      <c r="D389" s="99">
        <v>2</v>
      </c>
      <c r="E389" s="106">
        <v>0</v>
      </c>
      <c r="F389" s="105">
        <f t="shared" si="256"/>
        <v>2</v>
      </c>
      <c r="G389" s="39" t="s">
        <v>42</v>
      </c>
      <c r="H389" s="138">
        <f t="shared" si="257"/>
        <v>120.9</v>
      </c>
      <c r="I389" s="138">
        <f t="shared" si="258"/>
        <v>241.8</v>
      </c>
      <c r="J389" s="138">
        <f t="shared" si="259"/>
        <v>189.1</v>
      </c>
      <c r="K389" s="138">
        <f t="shared" si="260"/>
        <v>378.2</v>
      </c>
      <c r="L389" s="138">
        <v>71.5</v>
      </c>
      <c r="M389" s="39">
        <f t="shared" si="261"/>
        <v>3.3818181818181818</v>
      </c>
      <c r="N389" s="135">
        <v>310</v>
      </c>
      <c r="O389" s="107">
        <f t="shared" si="262"/>
        <v>620</v>
      </c>
    </row>
    <row r="390" spans="1:15" x14ac:dyDescent="0.2">
      <c r="A390" s="37">
        <f>IF(G390&lt;&gt;"",1+MAX($A$12:A389),"")</f>
        <v>278</v>
      </c>
      <c r="C390" s="93" t="s">
        <v>427</v>
      </c>
      <c r="D390" s="99">
        <v>2</v>
      </c>
      <c r="E390" s="106">
        <v>0</v>
      </c>
      <c r="F390" s="105">
        <f t="shared" si="256"/>
        <v>2</v>
      </c>
      <c r="G390" s="39" t="s">
        <v>42</v>
      </c>
      <c r="H390" s="138">
        <f t="shared" si="257"/>
        <v>120.9</v>
      </c>
      <c r="I390" s="138">
        <f t="shared" si="258"/>
        <v>241.8</v>
      </c>
      <c r="J390" s="138">
        <f t="shared" si="259"/>
        <v>189.1</v>
      </c>
      <c r="K390" s="138">
        <f t="shared" si="260"/>
        <v>378.2</v>
      </c>
      <c r="L390" s="138">
        <v>71.5</v>
      </c>
      <c r="M390" s="39">
        <f t="shared" si="261"/>
        <v>3.3818181818181818</v>
      </c>
      <c r="N390" s="135">
        <v>310</v>
      </c>
      <c r="O390" s="107">
        <f t="shared" si="262"/>
        <v>620</v>
      </c>
    </row>
    <row r="391" spans="1:15" x14ac:dyDescent="0.2">
      <c r="A391" s="37">
        <f>IF(G391&lt;&gt;"",1+MAX($A$12:A390),"")</f>
        <v>279</v>
      </c>
      <c r="C391" s="93" t="s">
        <v>428</v>
      </c>
      <c r="D391" s="99">
        <v>10</v>
      </c>
      <c r="E391" s="106">
        <v>0</v>
      </c>
      <c r="F391" s="105">
        <f t="shared" si="256"/>
        <v>10</v>
      </c>
      <c r="G391" s="39" t="s">
        <v>42</v>
      </c>
      <c r="H391" s="138">
        <f t="shared" si="257"/>
        <v>120.9</v>
      </c>
      <c r="I391" s="138">
        <f t="shared" si="258"/>
        <v>1209</v>
      </c>
      <c r="J391" s="138">
        <f t="shared" si="259"/>
        <v>189.1</v>
      </c>
      <c r="K391" s="138">
        <f t="shared" si="260"/>
        <v>1891</v>
      </c>
      <c r="L391" s="138">
        <v>71.5</v>
      </c>
      <c r="M391" s="39">
        <f t="shared" si="261"/>
        <v>16.90909090909091</v>
      </c>
      <c r="N391" s="135">
        <v>310</v>
      </c>
      <c r="O391" s="107">
        <f t="shared" si="262"/>
        <v>3100</v>
      </c>
    </row>
    <row r="392" spans="1:15" x14ac:dyDescent="0.2">
      <c r="A392" s="37">
        <f>IF(G392&lt;&gt;"",1+MAX($A$12:A391),"")</f>
        <v>280</v>
      </c>
      <c r="C392" s="93" t="s">
        <v>429</v>
      </c>
      <c r="D392" s="99">
        <v>2</v>
      </c>
      <c r="E392" s="106">
        <v>0</v>
      </c>
      <c r="F392" s="105">
        <f t="shared" si="256"/>
        <v>2</v>
      </c>
      <c r="G392" s="39" t="s">
        <v>42</v>
      </c>
      <c r="H392" s="138">
        <f t="shared" si="257"/>
        <v>120.9</v>
      </c>
      <c r="I392" s="138">
        <f t="shared" si="258"/>
        <v>241.8</v>
      </c>
      <c r="J392" s="138">
        <f t="shared" si="259"/>
        <v>189.1</v>
      </c>
      <c r="K392" s="138">
        <f t="shared" si="260"/>
        <v>378.2</v>
      </c>
      <c r="L392" s="138">
        <v>71.5</v>
      </c>
      <c r="M392" s="39">
        <f t="shared" si="261"/>
        <v>3.3818181818181818</v>
      </c>
      <c r="N392" s="135">
        <v>310</v>
      </c>
      <c r="O392" s="107">
        <f t="shared" si="262"/>
        <v>620</v>
      </c>
    </row>
    <row r="393" spans="1:15" x14ac:dyDescent="0.2">
      <c r="A393" s="37">
        <f>IF(G393&lt;&gt;"",1+MAX($A$12:A392),"")</f>
        <v>281</v>
      </c>
      <c r="C393" s="93" t="s">
        <v>430</v>
      </c>
      <c r="D393" s="99">
        <v>10</v>
      </c>
      <c r="E393" s="106">
        <v>0</v>
      </c>
      <c r="F393" s="105">
        <f t="shared" si="256"/>
        <v>10</v>
      </c>
      <c r="G393" s="39" t="s">
        <v>42</v>
      </c>
      <c r="H393" s="138">
        <f t="shared" si="257"/>
        <v>120.9</v>
      </c>
      <c r="I393" s="138">
        <f t="shared" si="258"/>
        <v>1209</v>
      </c>
      <c r="J393" s="138">
        <f t="shared" si="259"/>
        <v>189.1</v>
      </c>
      <c r="K393" s="138">
        <f t="shared" si="260"/>
        <v>1891</v>
      </c>
      <c r="L393" s="138">
        <v>71.5</v>
      </c>
      <c r="M393" s="39">
        <f t="shared" si="261"/>
        <v>16.90909090909091</v>
      </c>
      <c r="N393" s="135">
        <v>310</v>
      </c>
      <c r="O393" s="107">
        <f t="shared" si="262"/>
        <v>3100</v>
      </c>
    </row>
    <row r="394" spans="1:15" x14ac:dyDescent="0.2">
      <c r="A394" s="37">
        <f>IF(G394&lt;&gt;"",1+MAX($A$12:A393),"")</f>
        <v>282</v>
      </c>
      <c r="C394" s="93" t="s">
        <v>431</v>
      </c>
      <c r="D394" s="99">
        <v>3</v>
      </c>
      <c r="E394" s="106">
        <v>0</v>
      </c>
      <c r="F394" s="105">
        <f t="shared" si="256"/>
        <v>3</v>
      </c>
      <c r="G394" s="39" t="s">
        <v>42</v>
      </c>
      <c r="H394" s="138">
        <f t="shared" si="257"/>
        <v>120.9</v>
      </c>
      <c r="I394" s="138">
        <f t="shared" si="258"/>
        <v>362.70000000000005</v>
      </c>
      <c r="J394" s="138">
        <f t="shared" si="259"/>
        <v>189.1</v>
      </c>
      <c r="K394" s="138">
        <f t="shared" si="260"/>
        <v>567.29999999999995</v>
      </c>
      <c r="L394" s="138">
        <v>71.5</v>
      </c>
      <c r="M394" s="39">
        <f t="shared" si="261"/>
        <v>5.0727272727272732</v>
      </c>
      <c r="N394" s="135">
        <v>310</v>
      </c>
      <c r="O394" s="107">
        <f t="shared" si="262"/>
        <v>930</v>
      </c>
    </row>
    <row r="395" spans="1:15" x14ac:dyDescent="0.2">
      <c r="A395" s="37">
        <f>IF(G395&lt;&gt;"",1+MAX($A$12:A394),"")</f>
        <v>283</v>
      </c>
      <c r="C395" s="123" t="s">
        <v>432</v>
      </c>
      <c r="D395" s="124">
        <v>2</v>
      </c>
      <c r="E395" s="106">
        <v>0</v>
      </c>
      <c r="F395" s="105">
        <f t="shared" ref="F395" si="263">D395*(1+E395)</f>
        <v>2</v>
      </c>
      <c r="G395" s="39" t="s">
        <v>42</v>
      </c>
      <c r="H395" s="138">
        <f t="shared" si="257"/>
        <v>120.9</v>
      </c>
      <c r="I395" s="138">
        <f t="shared" si="258"/>
        <v>241.8</v>
      </c>
      <c r="J395" s="138">
        <f t="shared" si="259"/>
        <v>189.1</v>
      </c>
      <c r="K395" s="138">
        <f t="shared" si="260"/>
        <v>378.2</v>
      </c>
      <c r="L395" s="138">
        <v>71.5</v>
      </c>
      <c r="M395" s="39">
        <f t="shared" si="261"/>
        <v>3.3818181818181818</v>
      </c>
      <c r="N395" s="135">
        <v>310</v>
      </c>
      <c r="O395" s="107">
        <f t="shared" ref="O395" si="264">N395*F395</f>
        <v>620</v>
      </c>
    </row>
    <row r="396" spans="1:15" x14ac:dyDescent="0.2">
      <c r="A396" s="37" t="str">
        <f>IF(G396&lt;&gt;"",1+MAX($A$12:A395),"")</f>
        <v/>
      </c>
      <c r="D396" s="87"/>
      <c r="E396" s="78"/>
      <c r="F396" s="72"/>
      <c r="O396" s="90"/>
    </row>
    <row r="397" spans="1:15" x14ac:dyDescent="0.2">
      <c r="A397" s="37" t="str">
        <f>IF(G397&lt;&gt;"",1+MAX($A$12:A396),"")</f>
        <v/>
      </c>
      <c r="C397" s="88" t="s">
        <v>436</v>
      </c>
      <c r="D397" s="87"/>
      <c r="E397" s="78"/>
      <c r="F397" s="72"/>
      <c r="O397" s="90"/>
    </row>
    <row r="398" spans="1:15" x14ac:dyDescent="0.2">
      <c r="A398" s="37">
        <f>IF(G398&lt;&gt;"",1+MAX($A$12:A397),"")</f>
        <v>284</v>
      </c>
      <c r="C398" s="123" t="s">
        <v>437</v>
      </c>
      <c r="D398" s="124">
        <v>336.04</v>
      </c>
      <c r="E398" s="106">
        <v>0.1</v>
      </c>
      <c r="F398" s="105">
        <f t="shared" ref="F398:F401" si="265">D398*(1+E398)</f>
        <v>369.64400000000006</v>
      </c>
      <c r="G398" s="39" t="s">
        <v>130</v>
      </c>
      <c r="H398" s="138">
        <f t="shared" ref="H398:H401" si="266">0.39*N398</f>
        <v>3.198</v>
      </c>
      <c r="I398" s="138">
        <f t="shared" ref="I398:I401" si="267">H398*F398</f>
        <v>1182.1215120000002</v>
      </c>
      <c r="J398" s="138">
        <f t="shared" ref="J398:J401" si="268">0.61*N398</f>
        <v>5.0019999999999998</v>
      </c>
      <c r="K398" s="138">
        <f t="shared" ref="K398:K401" si="269">J398*F398</f>
        <v>1848.9592880000002</v>
      </c>
      <c r="L398" s="138">
        <v>71.5</v>
      </c>
      <c r="M398" s="39">
        <f t="shared" ref="M398:M401" si="270">I398/L398</f>
        <v>16.533168000000003</v>
      </c>
      <c r="N398" s="135">
        <v>8.1999999999999993</v>
      </c>
      <c r="O398" s="107">
        <f t="shared" ref="O398:O401" si="271">N398*F398</f>
        <v>3031.0808000000002</v>
      </c>
    </row>
    <row r="399" spans="1:15" x14ac:dyDescent="0.2">
      <c r="A399" s="37">
        <f>IF(G399&lt;&gt;"",1+MAX($A$12:A398),"")</f>
        <v>285</v>
      </c>
      <c r="C399" s="123" t="s">
        <v>438</v>
      </c>
      <c r="D399" s="124">
        <v>150.9</v>
      </c>
      <c r="E399" s="106">
        <v>0.1</v>
      </c>
      <c r="F399" s="105">
        <f t="shared" si="265"/>
        <v>165.99</v>
      </c>
      <c r="G399" s="39" t="s">
        <v>130</v>
      </c>
      <c r="H399" s="138">
        <f t="shared" si="266"/>
        <v>3.198</v>
      </c>
      <c r="I399" s="138">
        <f t="shared" si="267"/>
        <v>530.83602000000008</v>
      </c>
      <c r="J399" s="138">
        <f t="shared" si="268"/>
        <v>5.0019999999999998</v>
      </c>
      <c r="K399" s="138">
        <f t="shared" si="269"/>
        <v>830.28197999999998</v>
      </c>
      <c r="L399" s="138">
        <v>71.5</v>
      </c>
      <c r="M399" s="39">
        <f t="shared" si="270"/>
        <v>7.4242800000000013</v>
      </c>
      <c r="N399" s="135">
        <v>8.1999999999999993</v>
      </c>
      <c r="O399" s="107">
        <f t="shared" si="271"/>
        <v>1361.1179999999999</v>
      </c>
    </row>
    <row r="400" spans="1:15" x14ac:dyDescent="0.2">
      <c r="A400" s="37">
        <f>IF(G400&lt;&gt;"",1+MAX($A$12:A399),"")</f>
        <v>286</v>
      </c>
      <c r="C400" s="123" t="s">
        <v>439</v>
      </c>
      <c r="D400" s="124">
        <v>47.44</v>
      </c>
      <c r="E400" s="106">
        <v>0.1</v>
      </c>
      <c r="F400" s="105">
        <f t="shared" si="265"/>
        <v>52.184000000000005</v>
      </c>
      <c r="G400" s="39" t="s">
        <v>130</v>
      </c>
      <c r="H400" s="138">
        <f t="shared" si="266"/>
        <v>3.5879999999999996</v>
      </c>
      <c r="I400" s="138">
        <f t="shared" si="267"/>
        <v>187.23619199999999</v>
      </c>
      <c r="J400" s="138">
        <f t="shared" si="268"/>
        <v>5.6119999999999992</v>
      </c>
      <c r="K400" s="138">
        <f t="shared" si="269"/>
        <v>292.85660799999999</v>
      </c>
      <c r="L400" s="138">
        <v>71.5</v>
      </c>
      <c r="M400" s="39">
        <f t="shared" si="270"/>
        <v>2.6186879999999997</v>
      </c>
      <c r="N400" s="135">
        <v>9.1999999999999993</v>
      </c>
      <c r="O400" s="107">
        <f t="shared" si="271"/>
        <v>480.09280000000001</v>
      </c>
    </row>
    <row r="401" spans="1:15" x14ac:dyDescent="0.2">
      <c r="A401" s="37">
        <f>IF(G401&lt;&gt;"",1+MAX($A$12:A400),"")</f>
        <v>287</v>
      </c>
      <c r="C401" s="123" t="s">
        <v>440</v>
      </c>
      <c r="D401" s="124">
        <v>12.24</v>
      </c>
      <c r="E401" s="106">
        <v>0.1</v>
      </c>
      <c r="F401" s="105">
        <f t="shared" si="265"/>
        <v>13.464000000000002</v>
      </c>
      <c r="G401" s="39" t="s">
        <v>130</v>
      </c>
      <c r="H401" s="138">
        <f t="shared" si="266"/>
        <v>4.4850000000000003</v>
      </c>
      <c r="I401" s="138">
        <f t="shared" si="267"/>
        <v>60.386040000000015</v>
      </c>
      <c r="J401" s="138">
        <f t="shared" si="268"/>
        <v>7.0149999999999997</v>
      </c>
      <c r="K401" s="138">
        <f t="shared" si="269"/>
        <v>94.449960000000004</v>
      </c>
      <c r="L401" s="138">
        <v>71.5</v>
      </c>
      <c r="M401" s="39">
        <f t="shared" si="270"/>
        <v>0.8445600000000002</v>
      </c>
      <c r="N401" s="135">
        <v>11.5</v>
      </c>
      <c r="O401" s="107">
        <f t="shared" si="271"/>
        <v>154.83600000000001</v>
      </c>
    </row>
    <row r="402" spans="1:15" x14ac:dyDescent="0.2">
      <c r="A402" s="37" t="str">
        <f>IF(G402&lt;&gt;"",1+MAX($A$12:A401),"")</f>
        <v/>
      </c>
      <c r="D402" s="87"/>
      <c r="E402" s="78"/>
      <c r="F402" s="72"/>
      <c r="O402" s="90"/>
    </row>
    <row r="403" spans="1:15" x14ac:dyDescent="0.2">
      <c r="A403" s="37" t="str">
        <f>IF(G403&lt;&gt;"",1+MAX($A$12:A402),"")</f>
        <v/>
      </c>
      <c r="C403" s="88" t="s">
        <v>462</v>
      </c>
      <c r="D403" s="87"/>
      <c r="E403" s="78"/>
      <c r="F403" s="72"/>
      <c r="O403" s="90"/>
    </row>
    <row r="404" spans="1:15" x14ac:dyDescent="0.2">
      <c r="A404" s="37">
        <f>IF(G404&lt;&gt;"",1+MAX($A$12:A403),"")</f>
        <v>288</v>
      </c>
      <c r="C404" s="93" t="s">
        <v>441</v>
      </c>
      <c r="D404" s="99">
        <v>20.07</v>
      </c>
      <c r="E404" s="106">
        <v>0.1</v>
      </c>
      <c r="F404" s="105">
        <f t="shared" ref="F404:F416" si="272">D404*(1+E404)</f>
        <v>22.077000000000002</v>
      </c>
      <c r="G404" s="39" t="s">
        <v>130</v>
      </c>
      <c r="H404" s="138">
        <f t="shared" ref="H404:H416" si="273">0.39*N404</f>
        <v>5.2650000000000006</v>
      </c>
      <c r="I404" s="138">
        <f t="shared" ref="I404:I416" si="274">H404*F404</f>
        <v>116.23540500000003</v>
      </c>
      <c r="J404" s="138">
        <f t="shared" ref="J404:J416" si="275">0.61*N404</f>
        <v>8.2349999999999994</v>
      </c>
      <c r="K404" s="138">
        <f t="shared" ref="K404:K416" si="276">J404*F404</f>
        <v>181.80409499999999</v>
      </c>
      <c r="L404" s="138">
        <v>71.5</v>
      </c>
      <c r="M404" s="39">
        <f t="shared" ref="M404:M416" si="277">I404/L404</f>
        <v>1.6256700000000004</v>
      </c>
      <c r="N404" s="135">
        <v>13.5</v>
      </c>
      <c r="O404" s="107">
        <f t="shared" ref="O404:O416" si="278">N404*F404</f>
        <v>298.03950000000003</v>
      </c>
    </row>
    <row r="405" spans="1:15" x14ac:dyDescent="0.2">
      <c r="A405" s="37">
        <f>IF(G405&lt;&gt;"",1+MAX($A$12:A404),"")</f>
        <v>289</v>
      </c>
      <c r="C405" s="93" t="s">
        <v>442</v>
      </c>
      <c r="D405" s="99">
        <f>63.73+53</f>
        <v>116.72999999999999</v>
      </c>
      <c r="E405" s="106">
        <v>0.1</v>
      </c>
      <c r="F405" s="105">
        <f t="shared" si="272"/>
        <v>128.40299999999999</v>
      </c>
      <c r="G405" s="39" t="s">
        <v>130</v>
      </c>
      <c r="H405" s="138">
        <f t="shared" si="273"/>
        <v>5.2650000000000006</v>
      </c>
      <c r="I405" s="138">
        <f t="shared" si="274"/>
        <v>676.04179499999998</v>
      </c>
      <c r="J405" s="138">
        <f t="shared" si="275"/>
        <v>8.2349999999999994</v>
      </c>
      <c r="K405" s="138">
        <f t="shared" si="276"/>
        <v>1057.3987049999998</v>
      </c>
      <c r="L405" s="138">
        <v>71.5</v>
      </c>
      <c r="M405" s="39">
        <f t="shared" si="277"/>
        <v>9.4551300000000005</v>
      </c>
      <c r="N405" s="135">
        <v>13.5</v>
      </c>
      <c r="O405" s="107">
        <f t="shared" si="278"/>
        <v>1733.4404999999999</v>
      </c>
    </row>
    <row r="406" spans="1:15" x14ac:dyDescent="0.2">
      <c r="A406" s="37">
        <f>IF(G406&lt;&gt;"",1+MAX($A$12:A405),"")</f>
        <v>290</v>
      </c>
      <c r="C406" s="93" t="s">
        <v>443</v>
      </c>
      <c r="D406" s="99">
        <v>24</v>
      </c>
      <c r="E406" s="106">
        <v>0.1</v>
      </c>
      <c r="F406" s="105">
        <f t="shared" si="272"/>
        <v>26.400000000000002</v>
      </c>
      <c r="G406" s="39" t="s">
        <v>130</v>
      </c>
      <c r="H406" s="138">
        <f t="shared" si="273"/>
        <v>5.2650000000000006</v>
      </c>
      <c r="I406" s="138">
        <f t="shared" si="274"/>
        <v>138.99600000000004</v>
      </c>
      <c r="J406" s="138">
        <f t="shared" si="275"/>
        <v>8.2349999999999994</v>
      </c>
      <c r="K406" s="138">
        <f t="shared" si="276"/>
        <v>217.404</v>
      </c>
      <c r="L406" s="138">
        <v>71.5</v>
      </c>
      <c r="M406" s="39">
        <f t="shared" si="277"/>
        <v>1.9440000000000006</v>
      </c>
      <c r="N406" s="135">
        <v>13.5</v>
      </c>
      <c r="O406" s="107">
        <f t="shared" si="278"/>
        <v>356.40000000000003</v>
      </c>
    </row>
    <row r="407" spans="1:15" x14ac:dyDescent="0.2">
      <c r="A407" s="37">
        <f>IF(G407&lt;&gt;"",1+MAX($A$12:A406),"")</f>
        <v>291</v>
      </c>
      <c r="C407" s="93" t="s">
        <v>453</v>
      </c>
      <c r="D407" s="99">
        <v>71.81</v>
      </c>
      <c r="E407" s="106">
        <v>0.1</v>
      </c>
      <c r="F407" s="105">
        <f t="shared" si="272"/>
        <v>78.991000000000014</v>
      </c>
      <c r="G407" s="39" t="s">
        <v>130</v>
      </c>
      <c r="H407" s="138">
        <f t="shared" si="273"/>
        <v>5.2650000000000006</v>
      </c>
      <c r="I407" s="138">
        <f t="shared" si="274"/>
        <v>415.8876150000001</v>
      </c>
      <c r="J407" s="138">
        <f t="shared" si="275"/>
        <v>8.2349999999999994</v>
      </c>
      <c r="K407" s="138">
        <f t="shared" si="276"/>
        <v>650.49088500000005</v>
      </c>
      <c r="L407" s="138">
        <v>71.5</v>
      </c>
      <c r="M407" s="39">
        <f t="shared" si="277"/>
        <v>5.8166100000000016</v>
      </c>
      <c r="N407" s="135">
        <v>13.5</v>
      </c>
      <c r="O407" s="107">
        <f t="shared" si="278"/>
        <v>1066.3785000000003</v>
      </c>
    </row>
    <row r="408" spans="1:15" x14ac:dyDescent="0.2">
      <c r="A408" s="37">
        <f>IF(G408&lt;&gt;"",1+MAX($A$12:A407),"")</f>
        <v>292</v>
      </c>
      <c r="C408" s="93" t="s">
        <v>444</v>
      </c>
      <c r="D408" s="99">
        <f>35.7+100</f>
        <v>135.69999999999999</v>
      </c>
      <c r="E408" s="106">
        <v>0.1</v>
      </c>
      <c r="F408" s="105">
        <f t="shared" si="272"/>
        <v>149.27000000000001</v>
      </c>
      <c r="G408" s="39" t="s">
        <v>130</v>
      </c>
      <c r="H408" s="138">
        <f t="shared" si="273"/>
        <v>5.2650000000000006</v>
      </c>
      <c r="I408" s="138">
        <f t="shared" si="274"/>
        <v>785.90655000000015</v>
      </c>
      <c r="J408" s="138">
        <f t="shared" si="275"/>
        <v>8.2349999999999994</v>
      </c>
      <c r="K408" s="138">
        <f t="shared" si="276"/>
        <v>1229.2384500000001</v>
      </c>
      <c r="L408" s="138">
        <v>71.5</v>
      </c>
      <c r="M408" s="39">
        <f t="shared" si="277"/>
        <v>10.991700000000002</v>
      </c>
      <c r="N408" s="135">
        <v>13.5</v>
      </c>
      <c r="O408" s="107">
        <f t="shared" si="278"/>
        <v>2015.1450000000002</v>
      </c>
    </row>
    <row r="409" spans="1:15" x14ac:dyDescent="0.2">
      <c r="A409" s="37">
        <f>IF(G409&lt;&gt;"",1+MAX($A$12:A408),"")</f>
        <v>293</v>
      </c>
      <c r="C409" s="93" t="s">
        <v>445</v>
      </c>
      <c r="D409" s="99">
        <v>12.57</v>
      </c>
      <c r="E409" s="106">
        <v>0.1</v>
      </c>
      <c r="F409" s="105">
        <f t="shared" si="272"/>
        <v>13.827000000000002</v>
      </c>
      <c r="G409" s="39" t="s">
        <v>130</v>
      </c>
      <c r="H409" s="138">
        <f t="shared" si="273"/>
        <v>5.2650000000000006</v>
      </c>
      <c r="I409" s="138">
        <f t="shared" si="274"/>
        <v>72.799155000000013</v>
      </c>
      <c r="J409" s="138">
        <f t="shared" si="275"/>
        <v>8.2349999999999994</v>
      </c>
      <c r="K409" s="138">
        <f t="shared" si="276"/>
        <v>113.865345</v>
      </c>
      <c r="L409" s="138">
        <v>71.5</v>
      </c>
      <c r="M409" s="39">
        <f t="shared" si="277"/>
        <v>1.0181700000000002</v>
      </c>
      <c r="N409" s="135">
        <v>13.5</v>
      </c>
      <c r="O409" s="107">
        <f t="shared" si="278"/>
        <v>186.66450000000003</v>
      </c>
    </row>
    <row r="410" spans="1:15" x14ac:dyDescent="0.2">
      <c r="A410" s="37">
        <f>IF(G410&lt;&gt;"",1+MAX($A$12:A409),"")</f>
        <v>294</v>
      </c>
      <c r="C410" s="93" t="s">
        <v>446</v>
      </c>
      <c r="D410" s="99">
        <v>22.43</v>
      </c>
      <c r="E410" s="106">
        <v>0.1</v>
      </c>
      <c r="F410" s="105">
        <f t="shared" si="272"/>
        <v>24.673000000000002</v>
      </c>
      <c r="G410" s="39" t="s">
        <v>130</v>
      </c>
      <c r="H410" s="138">
        <f t="shared" si="273"/>
        <v>5.2650000000000006</v>
      </c>
      <c r="I410" s="138">
        <f t="shared" si="274"/>
        <v>129.90334500000003</v>
      </c>
      <c r="J410" s="138">
        <f t="shared" si="275"/>
        <v>8.2349999999999994</v>
      </c>
      <c r="K410" s="138">
        <f t="shared" si="276"/>
        <v>203.18215499999999</v>
      </c>
      <c r="L410" s="138">
        <v>71.5</v>
      </c>
      <c r="M410" s="39">
        <f t="shared" si="277"/>
        <v>1.8168300000000004</v>
      </c>
      <c r="N410" s="135">
        <v>13.5</v>
      </c>
      <c r="O410" s="107">
        <f t="shared" si="278"/>
        <v>333.08550000000002</v>
      </c>
    </row>
    <row r="411" spans="1:15" x14ac:dyDescent="0.2">
      <c r="A411" s="37">
        <f>IF(G411&lt;&gt;"",1+MAX($A$12:A410),"")</f>
        <v>295</v>
      </c>
      <c r="C411" s="93" t="s">
        <v>447</v>
      </c>
      <c r="D411" s="99">
        <v>9.0299999999999994</v>
      </c>
      <c r="E411" s="106">
        <v>0.1</v>
      </c>
      <c r="F411" s="105">
        <f t="shared" si="272"/>
        <v>9.9329999999999998</v>
      </c>
      <c r="G411" s="39" t="s">
        <v>130</v>
      </c>
      <c r="H411" s="138">
        <f t="shared" si="273"/>
        <v>5.2650000000000006</v>
      </c>
      <c r="I411" s="138">
        <f t="shared" si="274"/>
        <v>52.297245000000004</v>
      </c>
      <c r="J411" s="138">
        <f t="shared" si="275"/>
        <v>8.2349999999999994</v>
      </c>
      <c r="K411" s="138">
        <f t="shared" si="276"/>
        <v>81.798254999999997</v>
      </c>
      <c r="L411" s="138">
        <v>71.5</v>
      </c>
      <c r="M411" s="39">
        <f t="shared" si="277"/>
        <v>0.73143000000000002</v>
      </c>
      <c r="N411" s="135">
        <v>13.5</v>
      </c>
      <c r="O411" s="107">
        <f t="shared" si="278"/>
        <v>134.09549999999999</v>
      </c>
    </row>
    <row r="412" spans="1:15" x14ac:dyDescent="0.2">
      <c r="A412" s="37">
        <f>IF(G412&lt;&gt;"",1+MAX($A$12:A411),"")</f>
        <v>296</v>
      </c>
      <c r="C412" s="93" t="s">
        <v>448</v>
      </c>
      <c r="D412" s="99">
        <v>47.67</v>
      </c>
      <c r="E412" s="106">
        <v>0.1</v>
      </c>
      <c r="F412" s="105">
        <f t="shared" si="272"/>
        <v>52.437000000000005</v>
      </c>
      <c r="G412" s="39" t="s">
        <v>130</v>
      </c>
      <c r="H412" s="138">
        <f t="shared" si="273"/>
        <v>5.2650000000000006</v>
      </c>
      <c r="I412" s="138">
        <f t="shared" si="274"/>
        <v>276.08080500000005</v>
      </c>
      <c r="J412" s="138">
        <f t="shared" si="275"/>
        <v>8.2349999999999994</v>
      </c>
      <c r="K412" s="138">
        <f t="shared" si="276"/>
        <v>431.81869499999999</v>
      </c>
      <c r="L412" s="138">
        <v>71.5</v>
      </c>
      <c r="M412" s="39">
        <f t="shared" si="277"/>
        <v>3.8612700000000006</v>
      </c>
      <c r="N412" s="135">
        <v>13.5</v>
      </c>
      <c r="O412" s="107">
        <f t="shared" si="278"/>
        <v>707.8995000000001</v>
      </c>
    </row>
    <row r="413" spans="1:15" x14ac:dyDescent="0.2">
      <c r="A413" s="37">
        <f>IF(G413&lt;&gt;"",1+MAX($A$12:A412),"")</f>
        <v>297</v>
      </c>
      <c r="C413" s="93" t="s">
        <v>449</v>
      </c>
      <c r="D413" s="99">
        <v>166.31</v>
      </c>
      <c r="E413" s="106">
        <v>0.1</v>
      </c>
      <c r="F413" s="105">
        <f t="shared" si="272"/>
        <v>182.94100000000003</v>
      </c>
      <c r="G413" s="39" t="s">
        <v>130</v>
      </c>
      <c r="H413" s="138">
        <f t="shared" si="273"/>
        <v>5.2650000000000006</v>
      </c>
      <c r="I413" s="138">
        <f t="shared" si="274"/>
        <v>963.1843650000003</v>
      </c>
      <c r="J413" s="138">
        <f t="shared" si="275"/>
        <v>8.2349999999999994</v>
      </c>
      <c r="K413" s="138">
        <f t="shared" si="276"/>
        <v>1506.5191350000002</v>
      </c>
      <c r="L413" s="138">
        <v>71.5</v>
      </c>
      <c r="M413" s="39">
        <f t="shared" si="277"/>
        <v>13.471110000000005</v>
      </c>
      <c r="N413" s="135">
        <v>13.5</v>
      </c>
      <c r="O413" s="107">
        <f t="shared" si="278"/>
        <v>2469.7035000000005</v>
      </c>
    </row>
    <row r="414" spans="1:15" x14ac:dyDescent="0.2">
      <c r="A414" s="37">
        <f>IF(G414&lt;&gt;"",1+MAX($A$12:A413),"")</f>
        <v>298</v>
      </c>
      <c r="C414" s="93" t="s">
        <v>450</v>
      </c>
      <c r="D414" s="99">
        <v>30.95</v>
      </c>
      <c r="E414" s="106">
        <v>0.1</v>
      </c>
      <c r="F414" s="105">
        <f t="shared" si="272"/>
        <v>34.045000000000002</v>
      </c>
      <c r="G414" s="39" t="s">
        <v>130</v>
      </c>
      <c r="H414" s="138">
        <f t="shared" si="273"/>
        <v>5.2650000000000006</v>
      </c>
      <c r="I414" s="138">
        <f t="shared" si="274"/>
        <v>179.24692500000003</v>
      </c>
      <c r="J414" s="138">
        <f t="shared" si="275"/>
        <v>8.2349999999999994</v>
      </c>
      <c r="K414" s="138">
        <f t="shared" si="276"/>
        <v>280.36057499999998</v>
      </c>
      <c r="L414" s="138">
        <v>71.5</v>
      </c>
      <c r="M414" s="39">
        <f t="shared" si="277"/>
        <v>2.5069500000000007</v>
      </c>
      <c r="N414" s="135">
        <v>13.5</v>
      </c>
      <c r="O414" s="107">
        <f t="shared" si="278"/>
        <v>459.60750000000002</v>
      </c>
    </row>
    <row r="415" spans="1:15" x14ac:dyDescent="0.2">
      <c r="A415" s="37">
        <f>IF(G415&lt;&gt;"",1+MAX($A$12:A414),"")</f>
        <v>299</v>
      </c>
      <c r="C415" s="93" t="s">
        <v>451</v>
      </c>
      <c r="D415" s="99">
        <v>13.91</v>
      </c>
      <c r="E415" s="106">
        <v>0.1</v>
      </c>
      <c r="F415" s="105">
        <f t="shared" si="272"/>
        <v>15.301000000000002</v>
      </c>
      <c r="G415" s="39" t="s">
        <v>130</v>
      </c>
      <c r="H415" s="138">
        <f t="shared" si="273"/>
        <v>5.2650000000000006</v>
      </c>
      <c r="I415" s="138">
        <f t="shared" si="274"/>
        <v>80.559765000000013</v>
      </c>
      <c r="J415" s="138">
        <f t="shared" si="275"/>
        <v>8.2349999999999994</v>
      </c>
      <c r="K415" s="138">
        <f t="shared" si="276"/>
        <v>126.00373500000001</v>
      </c>
      <c r="L415" s="138">
        <v>71.5</v>
      </c>
      <c r="M415" s="39">
        <f t="shared" si="277"/>
        <v>1.1267100000000001</v>
      </c>
      <c r="N415" s="135">
        <v>13.5</v>
      </c>
      <c r="O415" s="107">
        <f t="shared" si="278"/>
        <v>206.56350000000003</v>
      </c>
    </row>
    <row r="416" spans="1:15" x14ac:dyDescent="0.2">
      <c r="A416" s="37">
        <f>IF(G416&lt;&gt;"",1+MAX($A$12:A415),"")</f>
        <v>300</v>
      </c>
      <c r="C416" s="93" t="s">
        <v>452</v>
      </c>
      <c r="D416" s="99">
        <v>53.4</v>
      </c>
      <c r="E416" s="106">
        <v>0.1</v>
      </c>
      <c r="F416" s="105">
        <f t="shared" si="272"/>
        <v>58.74</v>
      </c>
      <c r="G416" s="39" t="s">
        <v>130</v>
      </c>
      <c r="H416" s="138">
        <f t="shared" si="273"/>
        <v>5.2650000000000006</v>
      </c>
      <c r="I416" s="138">
        <f t="shared" si="274"/>
        <v>309.26610000000005</v>
      </c>
      <c r="J416" s="138">
        <f t="shared" si="275"/>
        <v>8.2349999999999994</v>
      </c>
      <c r="K416" s="138">
        <f t="shared" si="276"/>
        <v>483.72389999999996</v>
      </c>
      <c r="L416" s="138">
        <v>71.5</v>
      </c>
      <c r="M416" s="39">
        <f t="shared" si="277"/>
        <v>4.325400000000001</v>
      </c>
      <c r="N416" s="135">
        <v>13.5</v>
      </c>
      <c r="O416" s="107">
        <f t="shared" si="278"/>
        <v>792.99</v>
      </c>
    </row>
    <row r="417" spans="1:16" x14ac:dyDescent="0.2">
      <c r="A417" s="37" t="str">
        <f>IF(G417&lt;&gt;"",1+MAX($A$12:A416),"")</f>
        <v/>
      </c>
      <c r="D417" s="87"/>
      <c r="E417" s="78"/>
      <c r="F417" s="72"/>
      <c r="O417" s="90"/>
    </row>
    <row r="418" spans="1:16" x14ac:dyDescent="0.2">
      <c r="A418" s="37" t="str">
        <f>IF(G418&lt;&gt;"",1+MAX($A$12:A417),"")</f>
        <v/>
      </c>
      <c r="C418" s="88" t="s">
        <v>457</v>
      </c>
      <c r="D418" s="87"/>
      <c r="E418" s="78"/>
      <c r="F418" s="72"/>
      <c r="O418" s="90"/>
    </row>
    <row r="419" spans="1:16" x14ac:dyDescent="0.2">
      <c r="A419" s="37">
        <f>IF(G419&lt;&gt;"",1+MAX($A$12:A418),"")</f>
        <v>301</v>
      </c>
      <c r="C419" s="93" t="s">
        <v>458</v>
      </c>
      <c r="D419" s="99">
        <v>40.06</v>
      </c>
      <c r="E419" s="106">
        <v>0.1</v>
      </c>
      <c r="F419" s="105">
        <f t="shared" ref="F419" si="279">D419*(1+E419)</f>
        <v>44.06600000000001</v>
      </c>
      <c r="G419" s="39" t="s">
        <v>107</v>
      </c>
      <c r="H419" s="138">
        <f t="shared" ref="H419:H420" si="280">0.39*N419</f>
        <v>1.6380000000000001</v>
      </c>
      <c r="I419" s="138">
        <f t="shared" ref="I419:I420" si="281">H419*F419</f>
        <v>72.180108000000018</v>
      </c>
      <c r="J419" s="138">
        <f t="shared" ref="J419:J420" si="282">0.61*N419</f>
        <v>2.5619999999999998</v>
      </c>
      <c r="K419" s="138">
        <f t="shared" ref="K419:K420" si="283">J419*F419</f>
        <v>112.89709200000001</v>
      </c>
      <c r="L419" s="138">
        <v>71.5</v>
      </c>
      <c r="M419" s="39">
        <f t="shared" ref="M419:M420" si="284">I419/L419</f>
        <v>1.0095120000000002</v>
      </c>
      <c r="N419" s="135">
        <v>4.2</v>
      </c>
      <c r="O419" s="107">
        <f t="shared" ref="O419" si="285">N419*F419</f>
        <v>185.07720000000006</v>
      </c>
    </row>
    <row r="420" spans="1:16" x14ac:dyDescent="0.2">
      <c r="A420" s="37">
        <f>IF(G420&lt;&gt;"",1+MAX($A$12:A419),"")</f>
        <v>302</v>
      </c>
      <c r="C420" s="6" t="s">
        <v>459</v>
      </c>
      <c r="D420" s="87">
        <v>22</v>
      </c>
      <c r="E420" s="106">
        <v>0.1</v>
      </c>
      <c r="F420" s="105">
        <f t="shared" ref="F420" si="286">D420*(1+E420)</f>
        <v>24.200000000000003</v>
      </c>
      <c r="G420" s="39" t="s">
        <v>107</v>
      </c>
      <c r="H420" s="138">
        <f t="shared" si="280"/>
        <v>1.6380000000000001</v>
      </c>
      <c r="I420" s="138">
        <f t="shared" si="281"/>
        <v>39.639600000000009</v>
      </c>
      <c r="J420" s="138">
        <f t="shared" si="282"/>
        <v>2.5619999999999998</v>
      </c>
      <c r="K420" s="138">
        <f t="shared" si="283"/>
        <v>62.000400000000006</v>
      </c>
      <c r="L420" s="138">
        <v>71.5</v>
      </c>
      <c r="M420" s="39">
        <f t="shared" si="284"/>
        <v>0.55440000000000011</v>
      </c>
      <c r="N420" s="135">
        <v>4.2</v>
      </c>
      <c r="O420" s="107">
        <f t="shared" ref="O420" si="287">N420*F420</f>
        <v>101.64000000000001</v>
      </c>
    </row>
    <row r="421" spans="1:16" x14ac:dyDescent="0.2">
      <c r="A421" s="37" t="str">
        <f>IF(G421&lt;&gt;"",1+MAX($A$12:A420),"")</f>
        <v/>
      </c>
      <c r="D421" s="87"/>
      <c r="E421" s="106"/>
      <c r="F421" s="105"/>
      <c r="N421" s="135"/>
      <c r="O421" s="107"/>
    </row>
    <row r="422" spans="1:16" x14ac:dyDescent="0.2">
      <c r="A422" s="37" t="str">
        <f>IF(G422&lt;&gt;"",1+MAX($A$12:A421),"")</f>
        <v/>
      </c>
      <c r="C422" s="88" t="s">
        <v>460</v>
      </c>
      <c r="D422" s="87"/>
      <c r="E422" s="106"/>
      <c r="F422" s="105"/>
      <c r="N422" s="135"/>
      <c r="O422" s="107"/>
    </row>
    <row r="423" spans="1:16" x14ac:dyDescent="0.2">
      <c r="A423" s="37">
        <f>IF(G423&lt;&gt;"",1+MAX($A$12:A422),"")</f>
        <v>303</v>
      </c>
      <c r="C423" s="6" t="s">
        <v>461</v>
      </c>
      <c r="D423" s="87">
        <v>174</v>
      </c>
      <c r="E423" s="106">
        <v>0.1</v>
      </c>
      <c r="F423" s="105">
        <f t="shared" ref="F423" si="288">D423*(1+E423)</f>
        <v>191.4</v>
      </c>
      <c r="G423" s="39" t="s">
        <v>107</v>
      </c>
      <c r="H423" s="138">
        <f t="shared" ref="H423" si="289">0.39*N423</f>
        <v>35.880000000000003</v>
      </c>
      <c r="I423" s="138">
        <f t="shared" ref="I423" si="290">H423*F423</f>
        <v>6867.4320000000007</v>
      </c>
      <c r="J423" s="138">
        <f t="shared" ref="J423" si="291">0.61*N423</f>
        <v>56.12</v>
      </c>
      <c r="K423" s="138">
        <f t="shared" ref="K423" si="292">J423*F423</f>
        <v>10741.368</v>
      </c>
      <c r="L423" s="138">
        <v>71.5</v>
      </c>
      <c r="M423" s="39">
        <f t="shared" ref="M423" si="293">I423/L423</f>
        <v>96.048000000000016</v>
      </c>
      <c r="N423" s="135">
        <v>92</v>
      </c>
      <c r="O423" s="107">
        <f t="shared" ref="O423" si="294">N423*F423</f>
        <v>17608.8</v>
      </c>
    </row>
    <row r="424" spans="1:16" x14ac:dyDescent="0.2">
      <c r="A424" s="37" t="str">
        <f>IF(G424&lt;&gt;"",1+MAX($A$12:A420),"")</f>
        <v/>
      </c>
      <c r="F424" s="72"/>
    </row>
    <row r="425" spans="1:16" x14ac:dyDescent="0.2">
      <c r="A425" s="81" t="str">
        <f>IF(G425&lt;&gt;"",1+MAX($A$12:A424),"")</f>
        <v/>
      </c>
      <c r="B425" s="11" t="s">
        <v>65</v>
      </c>
      <c r="C425" s="12" t="s">
        <v>66</v>
      </c>
      <c r="D425" s="13"/>
      <c r="E425" s="51"/>
      <c r="F425" s="51"/>
      <c r="G425" s="51"/>
      <c r="H425" s="51"/>
      <c r="I425" s="51"/>
      <c r="J425" s="51"/>
      <c r="K425" s="51"/>
      <c r="L425" s="51"/>
      <c r="M425" s="51"/>
      <c r="N425" s="131"/>
      <c r="O425" s="51"/>
      <c r="P425" s="52">
        <f>SUM(O426:O438)</f>
        <v>44510</v>
      </c>
    </row>
    <row r="426" spans="1:16" x14ac:dyDescent="0.2">
      <c r="A426" s="37" t="str">
        <f>IF(G426&lt;&gt;"",1+MAX($A$12:A425),"")</f>
        <v/>
      </c>
      <c r="F426" s="72"/>
    </row>
    <row r="427" spans="1:16" x14ac:dyDescent="0.2">
      <c r="A427" s="37" t="str">
        <f>IF(G427&lt;&gt;"",1+MAX($A$12:A426),"")</f>
        <v/>
      </c>
      <c r="C427" s="88" t="s">
        <v>208</v>
      </c>
      <c r="D427" s="87"/>
      <c r="E427" s="106"/>
      <c r="F427" s="105"/>
      <c r="N427" s="135"/>
      <c r="O427" s="107"/>
    </row>
    <row r="428" spans="1:16" x14ac:dyDescent="0.2">
      <c r="A428" s="37">
        <f>IF(G428&lt;&gt;"",1+MAX($A$12:A427),"")</f>
        <v>304</v>
      </c>
      <c r="C428" s="6" t="s">
        <v>209</v>
      </c>
      <c r="D428" s="87">
        <v>8</v>
      </c>
      <c r="E428" s="106">
        <v>0</v>
      </c>
      <c r="F428" s="105">
        <f t="shared" ref="F428:F434" si="295">D428*(1+E428)</f>
        <v>8</v>
      </c>
      <c r="G428" s="39" t="s">
        <v>42</v>
      </c>
      <c r="H428" s="138">
        <f t="shared" ref="H428:H437" si="296">0.39*N428</f>
        <v>315.90000000000003</v>
      </c>
      <c r="I428" s="138">
        <f t="shared" ref="I428:I437" si="297">H428*F428</f>
        <v>2527.2000000000003</v>
      </c>
      <c r="J428" s="138">
        <f t="shared" ref="J428:J437" si="298">0.61*N428</f>
        <v>494.09999999999997</v>
      </c>
      <c r="K428" s="138">
        <f t="shared" ref="K428:K437" si="299">J428*F428</f>
        <v>3952.7999999999997</v>
      </c>
      <c r="L428" s="138">
        <v>71.5</v>
      </c>
      <c r="M428" s="39">
        <f t="shared" ref="M428:M437" si="300">I428/L428</f>
        <v>35.345454545454551</v>
      </c>
      <c r="N428" s="135">
        <v>810</v>
      </c>
      <c r="O428" s="107">
        <f>N428*F428</f>
        <v>6480</v>
      </c>
    </row>
    <row r="429" spans="1:16" x14ac:dyDescent="0.2">
      <c r="A429" s="37">
        <f>IF(G429&lt;&gt;"",1+MAX($A$12:A428),"")</f>
        <v>305</v>
      </c>
      <c r="C429" s="6" t="s">
        <v>210</v>
      </c>
      <c r="D429" s="87">
        <v>11</v>
      </c>
      <c r="E429" s="106">
        <v>0</v>
      </c>
      <c r="F429" s="105">
        <f t="shared" si="295"/>
        <v>11</v>
      </c>
      <c r="G429" s="39" t="s">
        <v>42</v>
      </c>
      <c r="H429" s="138">
        <f t="shared" si="296"/>
        <v>323.7</v>
      </c>
      <c r="I429" s="138">
        <f t="shared" si="297"/>
        <v>3560.7</v>
      </c>
      <c r="J429" s="138">
        <f t="shared" si="298"/>
        <v>506.3</v>
      </c>
      <c r="K429" s="138">
        <f t="shared" si="299"/>
        <v>5569.3</v>
      </c>
      <c r="L429" s="138">
        <v>71.5</v>
      </c>
      <c r="M429" s="39">
        <f t="shared" si="300"/>
        <v>49.8</v>
      </c>
      <c r="N429" s="135">
        <v>830</v>
      </c>
      <c r="O429" s="107">
        <f t="shared" ref="O429:O434" si="301">N429*F429</f>
        <v>9130</v>
      </c>
    </row>
    <row r="430" spans="1:16" x14ac:dyDescent="0.2">
      <c r="A430" s="37">
        <f>IF(G430&lt;&gt;"",1+MAX($A$12:A429),"")</f>
        <v>306</v>
      </c>
      <c r="C430" s="6" t="s">
        <v>211</v>
      </c>
      <c r="D430" s="87">
        <v>2</v>
      </c>
      <c r="E430" s="106">
        <v>0</v>
      </c>
      <c r="F430" s="105">
        <f t="shared" si="295"/>
        <v>2</v>
      </c>
      <c r="G430" s="39" t="s">
        <v>42</v>
      </c>
      <c r="H430" s="138">
        <f t="shared" si="296"/>
        <v>253.5</v>
      </c>
      <c r="I430" s="138">
        <f t="shared" si="297"/>
        <v>507</v>
      </c>
      <c r="J430" s="138">
        <f t="shared" si="298"/>
        <v>396.5</v>
      </c>
      <c r="K430" s="138">
        <f t="shared" si="299"/>
        <v>793</v>
      </c>
      <c r="L430" s="138">
        <v>71.5</v>
      </c>
      <c r="M430" s="39">
        <f t="shared" si="300"/>
        <v>7.0909090909090908</v>
      </c>
      <c r="N430" s="135">
        <v>650</v>
      </c>
      <c r="O430" s="107">
        <f t="shared" si="301"/>
        <v>1300</v>
      </c>
    </row>
    <row r="431" spans="1:16" x14ac:dyDescent="0.2">
      <c r="A431" s="37">
        <f>IF(G431&lt;&gt;"",1+MAX($A$12:A430),"")</f>
        <v>307</v>
      </c>
      <c r="C431" s="6" t="s">
        <v>246</v>
      </c>
      <c r="D431" s="87">
        <v>2</v>
      </c>
      <c r="E431" s="106">
        <v>0</v>
      </c>
      <c r="F431" s="105">
        <f t="shared" ref="F431:F432" si="302">D431*(1+E431)</f>
        <v>2</v>
      </c>
      <c r="G431" s="39" t="s">
        <v>42</v>
      </c>
      <c r="H431" s="138">
        <f t="shared" si="296"/>
        <v>214.5</v>
      </c>
      <c r="I431" s="138">
        <f t="shared" si="297"/>
        <v>429</v>
      </c>
      <c r="J431" s="138">
        <f t="shared" si="298"/>
        <v>335.5</v>
      </c>
      <c r="K431" s="138">
        <f t="shared" si="299"/>
        <v>671</v>
      </c>
      <c r="L431" s="138">
        <v>71.5</v>
      </c>
      <c r="M431" s="39">
        <f t="shared" si="300"/>
        <v>6</v>
      </c>
      <c r="N431" s="135">
        <v>550</v>
      </c>
      <c r="O431" s="107">
        <f t="shared" ref="O431:O432" si="303">N431*F431</f>
        <v>1100</v>
      </c>
    </row>
    <row r="432" spans="1:16" x14ac:dyDescent="0.2">
      <c r="A432" s="37">
        <f>IF(G432&lt;&gt;"",1+MAX($A$12:A431),"")</f>
        <v>308</v>
      </c>
      <c r="C432" s="6" t="s">
        <v>247</v>
      </c>
      <c r="D432" s="87">
        <v>1</v>
      </c>
      <c r="E432" s="106">
        <v>0</v>
      </c>
      <c r="F432" s="105">
        <f t="shared" si="302"/>
        <v>1</v>
      </c>
      <c r="G432" s="39" t="s">
        <v>42</v>
      </c>
      <c r="H432" s="138">
        <f t="shared" si="296"/>
        <v>175.5</v>
      </c>
      <c r="I432" s="138">
        <f t="shared" si="297"/>
        <v>175.5</v>
      </c>
      <c r="J432" s="138">
        <f t="shared" si="298"/>
        <v>274.5</v>
      </c>
      <c r="K432" s="138">
        <f t="shared" si="299"/>
        <v>274.5</v>
      </c>
      <c r="L432" s="138">
        <v>71.5</v>
      </c>
      <c r="M432" s="39">
        <f t="shared" si="300"/>
        <v>2.4545454545454546</v>
      </c>
      <c r="N432" s="135">
        <v>450</v>
      </c>
      <c r="O432" s="107">
        <f t="shared" si="303"/>
        <v>450</v>
      </c>
    </row>
    <row r="433" spans="1:16" x14ac:dyDescent="0.2">
      <c r="A433" s="37">
        <f>IF(G433&lt;&gt;"",1+MAX($A$12:A432),"")</f>
        <v>309</v>
      </c>
      <c r="C433" s="6" t="s">
        <v>248</v>
      </c>
      <c r="D433" s="87">
        <v>1</v>
      </c>
      <c r="E433" s="106">
        <v>0</v>
      </c>
      <c r="F433" s="105">
        <f t="shared" si="295"/>
        <v>1</v>
      </c>
      <c r="G433" s="39" t="s">
        <v>42</v>
      </c>
      <c r="H433" s="138">
        <f t="shared" si="296"/>
        <v>370.5</v>
      </c>
      <c r="I433" s="138">
        <f t="shared" si="297"/>
        <v>370.5</v>
      </c>
      <c r="J433" s="138">
        <f t="shared" si="298"/>
        <v>579.5</v>
      </c>
      <c r="K433" s="138">
        <f t="shared" si="299"/>
        <v>579.5</v>
      </c>
      <c r="L433" s="138">
        <v>71.5</v>
      </c>
      <c r="M433" s="39">
        <f t="shared" si="300"/>
        <v>5.1818181818181817</v>
      </c>
      <c r="N433" s="135">
        <v>950</v>
      </c>
      <c r="O433" s="107">
        <f t="shared" si="301"/>
        <v>950</v>
      </c>
    </row>
    <row r="434" spans="1:16" x14ac:dyDescent="0.2">
      <c r="A434" s="37">
        <f>IF(G434&lt;&gt;"",1+MAX($A$12:A433),"")</f>
        <v>310</v>
      </c>
      <c r="C434" s="6" t="s">
        <v>249</v>
      </c>
      <c r="D434" s="87">
        <v>1</v>
      </c>
      <c r="E434" s="106">
        <v>0</v>
      </c>
      <c r="F434" s="105">
        <f t="shared" si="295"/>
        <v>1</v>
      </c>
      <c r="G434" s="39" t="s">
        <v>42</v>
      </c>
      <c r="H434" s="138">
        <f t="shared" si="296"/>
        <v>546</v>
      </c>
      <c r="I434" s="138">
        <f t="shared" si="297"/>
        <v>546</v>
      </c>
      <c r="J434" s="138">
        <f t="shared" si="298"/>
        <v>854</v>
      </c>
      <c r="K434" s="138">
        <f t="shared" si="299"/>
        <v>854</v>
      </c>
      <c r="L434" s="138">
        <v>71.5</v>
      </c>
      <c r="M434" s="39">
        <f t="shared" si="300"/>
        <v>7.6363636363636367</v>
      </c>
      <c r="N434" s="135">
        <v>1400</v>
      </c>
      <c r="O434" s="107">
        <f t="shared" si="301"/>
        <v>1400</v>
      </c>
    </row>
    <row r="435" spans="1:16" x14ac:dyDescent="0.2">
      <c r="A435" s="37">
        <f>IF(G435&lt;&gt;"",1+MAX($A$12:A434),"")</f>
        <v>311</v>
      </c>
      <c r="C435" s="6" t="s">
        <v>250</v>
      </c>
      <c r="D435" s="87">
        <v>2</v>
      </c>
      <c r="E435" s="106">
        <v>0</v>
      </c>
      <c r="F435" s="105">
        <f t="shared" ref="F435" si="304">D435*(1+E435)</f>
        <v>2</v>
      </c>
      <c r="G435" s="39" t="s">
        <v>42</v>
      </c>
      <c r="H435" s="138">
        <f t="shared" si="296"/>
        <v>526.5</v>
      </c>
      <c r="I435" s="138">
        <f t="shared" si="297"/>
        <v>1053</v>
      </c>
      <c r="J435" s="138">
        <f t="shared" si="298"/>
        <v>823.5</v>
      </c>
      <c r="K435" s="138">
        <f t="shared" si="299"/>
        <v>1647</v>
      </c>
      <c r="L435" s="138">
        <v>71.5</v>
      </c>
      <c r="M435" s="39">
        <f t="shared" si="300"/>
        <v>14.727272727272727</v>
      </c>
      <c r="N435" s="135">
        <v>1350</v>
      </c>
      <c r="O435" s="107">
        <f t="shared" ref="O435" si="305">N435*F435</f>
        <v>2700</v>
      </c>
    </row>
    <row r="436" spans="1:16" x14ac:dyDescent="0.2">
      <c r="A436" s="37">
        <f>IF(G436&lt;&gt;"",1+MAX($A$12:A435),"")</f>
        <v>312</v>
      </c>
      <c r="C436" s="6" t="s">
        <v>212</v>
      </c>
      <c r="D436" s="117">
        <v>1</v>
      </c>
      <c r="E436" s="106">
        <v>0</v>
      </c>
      <c r="F436" s="105">
        <f t="shared" ref="F436:F437" si="306">D436*(1+E436)</f>
        <v>1</v>
      </c>
      <c r="G436" s="39" t="s">
        <v>21</v>
      </c>
      <c r="H436" s="138">
        <f t="shared" si="296"/>
        <v>3705</v>
      </c>
      <c r="I436" s="138">
        <f t="shared" si="297"/>
        <v>3705</v>
      </c>
      <c r="J436" s="138">
        <f t="shared" si="298"/>
        <v>5795</v>
      </c>
      <c r="K436" s="138">
        <f t="shared" si="299"/>
        <v>5795</v>
      </c>
      <c r="L436" s="138">
        <v>71.5</v>
      </c>
      <c r="M436" s="39">
        <f t="shared" si="300"/>
        <v>51.81818181818182</v>
      </c>
      <c r="N436" s="137">
        <v>9500</v>
      </c>
      <c r="O436" s="107">
        <f t="shared" ref="O436:O437" si="307">N436*F436</f>
        <v>9500</v>
      </c>
    </row>
    <row r="437" spans="1:16" x14ac:dyDescent="0.2">
      <c r="A437" s="37">
        <f>IF(G437&lt;&gt;"",1+MAX($A$12:A436),"")</f>
        <v>313</v>
      </c>
      <c r="C437" s="6" t="s">
        <v>213</v>
      </c>
      <c r="D437" s="117">
        <v>1</v>
      </c>
      <c r="E437" s="106">
        <v>0</v>
      </c>
      <c r="F437" s="105">
        <f t="shared" si="306"/>
        <v>1</v>
      </c>
      <c r="G437" s="39" t="s">
        <v>21</v>
      </c>
      <c r="H437" s="138">
        <f t="shared" si="296"/>
        <v>4485</v>
      </c>
      <c r="I437" s="138">
        <f t="shared" si="297"/>
        <v>4485</v>
      </c>
      <c r="J437" s="138">
        <f t="shared" si="298"/>
        <v>7015</v>
      </c>
      <c r="K437" s="138">
        <f t="shared" si="299"/>
        <v>7015</v>
      </c>
      <c r="L437" s="138">
        <v>71.5</v>
      </c>
      <c r="M437" s="39">
        <f t="shared" si="300"/>
        <v>62.727272727272727</v>
      </c>
      <c r="N437" s="137">
        <v>11500</v>
      </c>
      <c r="O437" s="107">
        <f t="shared" si="307"/>
        <v>11500</v>
      </c>
    </row>
    <row r="438" spans="1:16" x14ac:dyDescent="0.2">
      <c r="A438" s="37" t="str">
        <f>IF(G438&lt;&gt;"",1+MAX($A$12:A437),"")</f>
        <v/>
      </c>
      <c r="D438" s="87"/>
      <c r="E438" s="78"/>
      <c r="F438" s="72"/>
      <c r="O438" s="90"/>
    </row>
    <row r="439" spans="1:16" x14ac:dyDescent="0.2">
      <c r="A439" s="81" t="str">
        <f>IF(G439&lt;&gt;"",1+MAX($A$12:A438),"")</f>
        <v/>
      </c>
      <c r="B439" s="11" t="s">
        <v>67</v>
      </c>
      <c r="C439" s="12" t="s">
        <v>68</v>
      </c>
      <c r="D439" s="13"/>
      <c r="E439" s="51"/>
      <c r="F439" s="51"/>
      <c r="G439" s="51"/>
      <c r="H439" s="51"/>
      <c r="I439" s="51"/>
      <c r="J439" s="51"/>
      <c r="K439" s="51"/>
      <c r="L439" s="51"/>
      <c r="M439" s="51"/>
      <c r="N439" s="131"/>
      <c r="O439" s="51"/>
      <c r="P439" s="52">
        <f>SUM(O440:O443)</f>
        <v>221000</v>
      </c>
    </row>
    <row r="440" spans="1:16" x14ac:dyDescent="0.2">
      <c r="A440" s="37" t="str">
        <f>IF(G440&lt;&gt;"",1+MAX($A$12:A439),"")</f>
        <v/>
      </c>
      <c r="F440" s="72"/>
    </row>
    <row r="441" spans="1:16" x14ac:dyDescent="0.2">
      <c r="A441" s="37">
        <f>IF(G441&lt;&gt;"",1+MAX($A$12:A440),"")</f>
        <v>314</v>
      </c>
      <c r="C441" s="6" t="s">
        <v>350</v>
      </c>
      <c r="D441" s="117">
        <v>1</v>
      </c>
      <c r="E441" s="106">
        <v>0</v>
      </c>
      <c r="F441" s="105">
        <f t="shared" ref="F441:F442" si="308">D441*(1+E441)</f>
        <v>1</v>
      </c>
      <c r="G441" s="39" t="s">
        <v>21</v>
      </c>
      <c r="H441" s="138">
        <f t="shared" ref="H441:H442" si="309">0.39*N441</f>
        <v>8190</v>
      </c>
      <c r="I441" s="138">
        <f t="shared" ref="I441:I442" si="310">H441*F441</f>
        <v>8190</v>
      </c>
      <c r="J441" s="138">
        <f t="shared" ref="J441:J442" si="311">0.61*N441</f>
        <v>12810</v>
      </c>
      <c r="K441" s="138">
        <f t="shared" ref="K441:K442" si="312">J441*F441</f>
        <v>12810</v>
      </c>
      <c r="L441" s="138">
        <v>71.5</v>
      </c>
      <c r="M441" s="39">
        <f t="shared" ref="M441:M442" si="313">I441/L441</f>
        <v>114.54545454545455</v>
      </c>
      <c r="N441" s="137">
        <v>21000</v>
      </c>
      <c r="O441" s="107">
        <f t="shared" ref="O441:O442" si="314">N441*F441</f>
        <v>21000</v>
      </c>
    </row>
    <row r="442" spans="1:16" x14ac:dyDescent="0.2">
      <c r="A442" s="37">
        <f>IF(G442&lt;&gt;"",1+MAX($A$12:A441),"")</f>
        <v>315</v>
      </c>
      <c r="C442" s="6" t="s">
        <v>351</v>
      </c>
      <c r="D442" s="117">
        <v>1</v>
      </c>
      <c r="E442" s="106">
        <v>0</v>
      </c>
      <c r="F442" s="105">
        <f t="shared" si="308"/>
        <v>1</v>
      </c>
      <c r="G442" s="39" t="s">
        <v>21</v>
      </c>
      <c r="H442" s="138">
        <f t="shared" si="309"/>
        <v>78000</v>
      </c>
      <c r="I442" s="138">
        <f t="shared" si="310"/>
        <v>78000</v>
      </c>
      <c r="J442" s="138">
        <f t="shared" si="311"/>
        <v>122000</v>
      </c>
      <c r="K442" s="138">
        <f t="shared" si="312"/>
        <v>122000</v>
      </c>
      <c r="L442" s="138">
        <v>71.5</v>
      </c>
      <c r="M442" s="39">
        <f t="shared" si="313"/>
        <v>1090.909090909091</v>
      </c>
      <c r="N442" s="137">
        <v>200000</v>
      </c>
      <c r="O442" s="107">
        <f t="shared" si="314"/>
        <v>200000</v>
      </c>
    </row>
    <row r="443" spans="1:16" x14ac:dyDescent="0.2">
      <c r="A443" s="37" t="str">
        <f>IF(G443&lt;&gt;"",1+MAX($A$12:A442),"")</f>
        <v/>
      </c>
      <c r="E443" s="106"/>
      <c r="F443" s="105"/>
      <c r="N443" s="135"/>
      <c r="O443" s="107"/>
    </row>
    <row r="444" spans="1:16" x14ac:dyDescent="0.2">
      <c r="A444" s="81" t="str">
        <f>IF(G444&lt;&gt;"",1+MAX($A$12:A443),"")</f>
        <v/>
      </c>
      <c r="B444" s="101" t="s">
        <v>69</v>
      </c>
      <c r="C444" s="12" t="s">
        <v>70</v>
      </c>
      <c r="D444" s="13"/>
      <c r="E444" s="51"/>
      <c r="F444" s="51"/>
      <c r="G444" s="51"/>
      <c r="H444" s="51"/>
      <c r="I444" s="51"/>
      <c r="J444" s="51"/>
      <c r="K444" s="51"/>
      <c r="L444" s="51"/>
      <c r="M444" s="51"/>
      <c r="N444" s="131"/>
      <c r="O444" s="51"/>
      <c r="P444" s="52">
        <f>SUM(O445:O500)</f>
        <v>189590</v>
      </c>
    </row>
    <row r="445" spans="1:16" x14ac:dyDescent="0.2">
      <c r="A445" s="37" t="str">
        <f>IF(G445&lt;&gt;"",1+MAX($A$12:A444),"")</f>
        <v/>
      </c>
      <c r="E445" s="106"/>
      <c r="F445" s="105"/>
      <c r="N445" s="135"/>
      <c r="O445" s="107"/>
    </row>
    <row r="446" spans="1:16" x14ac:dyDescent="0.2">
      <c r="A446" s="37" t="str">
        <f>IF(G446&lt;&gt;"",1+MAX($A$12:A445),"")</f>
        <v/>
      </c>
      <c r="C446" s="88" t="s">
        <v>216</v>
      </c>
      <c r="E446" s="106"/>
      <c r="F446" s="105"/>
      <c r="N446" s="135"/>
      <c r="O446" s="107"/>
    </row>
    <row r="447" spans="1:16" x14ac:dyDescent="0.2">
      <c r="A447" s="37">
        <f>IF(G447&lt;&gt;"",1+MAX($A$12:A446),"")</f>
        <v>316</v>
      </c>
      <c r="C447" s="93" t="s">
        <v>297</v>
      </c>
      <c r="D447" s="99">
        <v>50</v>
      </c>
      <c r="E447" s="106">
        <v>0</v>
      </c>
      <c r="F447" s="105">
        <f t="shared" ref="F447:F480" si="315">D447*(1+E447)</f>
        <v>50</v>
      </c>
      <c r="G447" s="39" t="s">
        <v>42</v>
      </c>
      <c r="H447" s="138">
        <f t="shared" ref="H447:H480" si="316">0.39*N447</f>
        <v>81.900000000000006</v>
      </c>
      <c r="I447" s="138">
        <f t="shared" ref="I447:I480" si="317">H447*F447</f>
        <v>4095.0000000000005</v>
      </c>
      <c r="J447" s="138">
        <f t="shared" ref="J447:J480" si="318">0.61*N447</f>
        <v>128.1</v>
      </c>
      <c r="K447" s="138">
        <f t="shared" ref="K447:K480" si="319">J447*F447</f>
        <v>6405</v>
      </c>
      <c r="L447" s="138">
        <v>71.5</v>
      </c>
      <c r="M447" s="39">
        <f t="shared" ref="M447:M480" si="320">I447/L447</f>
        <v>57.27272727272728</v>
      </c>
      <c r="N447" s="135">
        <v>210</v>
      </c>
      <c r="O447" s="107">
        <f t="shared" ref="O447:O480" si="321">N447*F447</f>
        <v>10500</v>
      </c>
    </row>
    <row r="448" spans="1:16" x14ac:dyDescent="0.2">
      <c r="A448" s="37">
        <f>IF(G448&lt;&gt;"",1+MAX($A$12:A447),"")</f>
        <v>317</v>
      </c>
      <c r="C448" s="93" t="s">
        <v>298</v>
      </c>
      <c r="D448" s="99">
        <v>199</v>
      </c>
      <c r="E448" s="106">
        <v>0</v>
      </c>
      <c r="F448" s="105">
        <f t="shared" si="315"/>
        <v>199</v>
      </c>
      <c r="G448" s="39" t="s">
        <v>42</v>
      </c>
      <c r="H448" s="138">
        <f t="shared" si="316"/>
        <v>81.900000000000006</v>
      </c>
      <c r="I448" s="138">
        <f t="shared" si="317"/>
        <v>16298.1</v>
      </c>
      <c r="J448" s="138">
        <f t="shared" si="318"/>
        <v>128.1</v>
      </c>
      <c r="K448" s="138">
        <f t="shared" si="319"/>
        <v>25491.899999999998</v>
      </c>
      <c r="L448" s="138">
        <v>71.5</v>
      </c>
      <c r="M448" s="39">
        <f t="shared" si="320"/>
        <v>227.94545454545454</v>
      </c>
      <c r="N448" s="135">
        <v>210</v>
      </c>
      <c r="O448" s="107">
        <f t="shared" si="321"/>
        <v>41790</v>
      </c>
    </row>
    <row r="449" spans="1:15" x14ac:dyDescent="0.2">
      <c r="A449" s="37">
        <f>IF(G449&lt;&gt;"",1+MAX($A$12:A448),"")</f>
        <v>318</v>
      </c>
      <c r="C449" s="93" t="s">
        <v>299</v>
      </c>
      <c r="D449" s="99">
        <v>49</v>
      </c>
      <c r="E449" s="106">
        <v>0</v>
      </c>
      <c r="F449" s="105">
        <f t="shared" si="315"/>
        <v>49</v>
      </c>
      <c r="G449" s="39" t="s">
        <v>42</v>
      </c>
      <c r="H449" s="138">
        <f t="shared" si="316"/>
        <v>87.75</v>
      </c>
      <c r="I449" s="138">
        <f t="shared" si="317"/>
        <v>4299.75</v>
      </c>
      <c r="J449" s="138">
        <f t="shared" si="318"/>
        <v>137.25</v>
      </c>
      <c r="K449" s="138">
        <f t="shared" si="319"/>
        <v>6725.25</v>
      </c>
      <c r="L449" s="138">
        <v>71.5</v>
      </c>
      <c r="M449" s="39">
        <f t="shared" si="320"/>
        <v>60.136363636363633</v>
      </c>
      <c r="N449" s="135">
        <v>225</v>
      </c>
      <c r="O449" s="107">
        <f t="shared" si="321"/>
        <v>11025</v>
      </c>
    </row>
    <row r="450" spans="1:15" x14ac:dyDescent="0.2">
      <c r="A450" s="37">
        <f>IF(G450&lt;&gt;"",1+MAX($A$12:A449),"")</f>
        <v>319</v>
      </c>
      <c r="C450" s="93" t="s">
        <v>300</v>
      </c>
      <c r="D450" s="99">
        <v>17</v>
      </c>
      <c r="E450" s="106">
        <v>0</v>
      </c>
      <c r="F450" s="105">
        <f t="shared" si="315"/>
        <v>17</v>
      </c>
      <c r="G450" s="39" t="s">
        <v>42</v>
      </c>
      <c r="H450" s="138">
        <f t="shared" si="316"/>
        <v>120.9</v>
      </c>
      <c r="I450" s="138">
        <f t="shared" si="317"/>
        <v>2055.3000000000002</v>
      </c>
      <c r="J450" s="138">
        <f t="shared" si="318"/>
        <v>189.1</v>
      </c>
      <c r="K450" s="138">
        <f t="shared" si="319"/>
        <v>3214.7</v>
      </c>
      <c r="L450" s="138">
        <v>71.5</v>
      </c>
      <c r="M450" s="39">
        <f t="shared" si="320"/>
        <v>28.74545454545455</v>
      </c>
      <c r="N450" s="135">
        <v>310</v>
      </c>
      <c r="O450" s="107">
        <f t="shared" si="321"/>
        <v>5270</v>
      </c>
    </row>
    <row r="451" spans="1:15" x14ac:dyDescent="0.2">
      <c r="A451" s="37">
        <f>IF(G451&lt;&gt;"",1+MAX($A$12:A450),"")</f>
        <v>320</v>
      </c>
      <c r="C451" s="93" t="s">
        <v>301</v>
      </c>
      <c r="D451" s="99">
        <v>1</v>
      </c>
      <c r="E451" s="106">
        <v>0</v>
      </c>
      <c r="F451" s="105">
        <f t="shared" si="315"/>
        <v>1</v>
      </c>
      <c r="G451" s="39" t="s">
        <v>42</v>
      </c>
      <c r="H451" s="138">
        <f t="shared" si="316"/>
        <v>122.85000000000001</v>
      </c>
      <c r="I451" s="138">
        <f t="shared" si="317"/>
        <v>122.85000000000001</v>
      </c>
      <c r="J451" s="138">
        <f t="shared" si="318"/>
        <v>192.15</v>
      </c>
      <c r="K451" s="138">
        <f t="shared" si="319"/>
        <v>192.15</v>
      </c>
      <c r="L451" s="138">
        <v>71.5</v>
      </c>
      <c r="M451" s="39">
        <f t="shared" si="320"/>
        <v>1.7181818181818183</v>
      </c>
      <c r="N451" s="135">
        <v>315</v>
      </c>
      <c r="O451" s="107">
        <f t="shared" si="321"/>
        <v>315</v>
      </c>
    </row>
    <row r="452" spans="1:15" x14ac:dyDescent="0.2">
      <c r="A452" s="37">
        <f>IF(G452&lt;&gt;"",1+MAX($A$12:A451),"")</f>
        <v>321</v>
      </c>
      <c r="C452" s="93" t="s">
        <v>302</v>
      </c>
      <c r="D452" s="99">
        <v>2</v>
      </c>
      <c r="E452" s="106">
        <v>0</v>
      </c>
      <c r="F452" s="105">
        <f t="shared" si="315"/>
        <v>2</v>
      </c>
      <c r="G452" s="39" t="s">
        <v>42</v>
      </c>
      <c r="H452" s="138">
        <f t="shared" si="316"/>
        <v>128.70000000000002</v>
      </c>
      <c r="I452" s="138">
        <f t="shared" si="317"/>
        <v>257.40000000000003</v>
      </c>
      <c r="J452" s="138">
        <f t="shared" si="318"/>
        <v>201.29999999999998</v>
      </c>
      <c r="K452" s="138">
        <f t="shared" si="319"/>
        <v>402.59999999999997</v>
      </c>
      <c r="L452" s="138">
        <v>71.5</v>
      </c>
      <c r="M452" s="39">
        <f t="shared" si="320"/>
        <v>3.6000000000000005</v>
      </c>
      <c r="N452" s="135">
        <v>330</v>
      </c>
      <c r="O452" s="107">
        <f t="shared" si="321"/>
        <v>660</v>
      </c>
    </row>
    <row r="453" spans="1:15" x14ac:dyDescent="0.2">
      <c r="A453" s="37">
        <f>IF(G453&lt;&gt;"",1+MAX($A$12:A452),"")</f>
        <v>322</v>
      </c>
      <c r="C453" s="93" t="s">
        <v>303</v>
      </c>
      <c r="D453" s="99">
        <v>36</v>
      </c>
      <c r="E453" s="106">
        <v>0</v>
      </c>
      <c r="F453" s="105">
        <f t="shared" si="315"/>
        <v>36</v>
      </c>
      <c r="G453" s="39" t="s">
        <v>42</v>
      </c>
      <c r="H453" s="138">
        <f t="shared" si="316"/>
        <v>74.100000000000009</v>
      </c>
      <c r="I453" s="138">
        <f t="shared" si="317"/>
        <v>2667.6000000000004</v>
      </c>
      <c r="J453" s="138">
        <f t="shared" si="318"/>
        <v>115.89999999999999</v>
      </c>
      <c r="K453" s="138">
        <f t="shared" si="319"/>
        <v>4172.3999999999996</v>
      </c>
      <c r="L453" s="138">
        <v>71.5</v>
      </c>
      <c r="M453" s="39">
        <f t="shared" si="320"/>
        <v>37.309090909090912</v>
      </c>
      <c r="N453" s="135">
        <v>190</v>
      </c>
      <c r="O453" s="107">
        <f t="shared" si="321"/>
        <v>6840</v>
      </c>
    </row>
    <row r="454" spans="1:15" x14ac:dyDescent="0.2">
      <c r="A454" s="37">
        <f>IF(G454&lt;&gt;"",1+MAX($A$12:A453),"")</f>
        <v>323</v>
      </c>
      <c r="C454" s="93" t="s">
        <v>304</v>
      </c>
      <c r="D454" s="99">
        <v>1</v>
      </c>
      <c r="E454" s="106">
        <v>0</v>
      </c>
      <c r="F454" s="105">
        <f t="shared" si="315"/>
        <v>1</v>
      </c>
      <c r="G454" s="39" t="s">
        <v>42</v>
      </c>
      <c r="H454" s="138">
        <f t="shared" si="316"/>
        <v>136.5</v>
      </c>
      <c r="I454" s="138">
        <f t="shared" si="317"/>
        <v>136.5</v>
      </c>
      <c r="J454" s="138">
        <f t="shared" si="318"/>
        <v>213.5</v>
      </c>
      <c r="K454" s="138">
        <f t="shared" si="319"/>
        <v>213.5</v>
      </c>
      <c r="L454" s="138">
        <v>71.5</v>
      </c>
      <c r="M454" s="39">
        <f t="shared" si="320"/>
        <v>1.9090909090909092</v>
      </c>
      <c r="N454" s="135">
        <v>350</v>
      </c>
      <c r="O454" s="107">
        <f t="shared" si="321"/>
        <v>350</v>
      </c>
    </row>
    <row r="455" spans="1:15" x14ac:dyDescent="0.2">
      <c r="A455" s="37">
        <f>IF(G455&lt;&gt;"",1+MAX($A$12:A454),"")</f>
        <v>324</v>
      </c>
      <c r="C455" s="93" t="s">
        <v>305</v>
      </c>
      <c r="D455" s="99">
        <v>2</v>
      </c>
      <c r="E455" s="106">
        <v>0</v>
      </c>
      <c r="F455" s="105">
        <f t="shared" si="315"/>
        <v>2</v>
      </c>
      <c r="G455" s="39" t="s">
        <v>42</v>
      </c>
      <c r="H455" s="138">
        <f t="shared" si="316"/>
        <v>122.85000000000001</v>
      </c>
      <c r="I455" s="138">
        <f t="shared" si="317"/>
        <v>245.70000000000002</v>
      </c>
      <c r="J455" s="138">
        <f t="shared" si="318"/>
        <v>192.15</v>
      </c>
      <c r="K455" s="138">
        <f t="shared" si="319"/>
        <v>384.3</v>
      </c>
      <c r="L455" s="138">
        <v>71.5</v>
      </c>
      <c r="M455" s="39">
        <f t="shared" si="320"/>
        <v>3.4363636363636365</v>
      </c>
      <c r="N455" s="135">
        <v>315</v>
      </c>
      <c r="O455" s="107">
        <f t="shared" si="321"/>
        <v>630</v>
      </c>
    </row>
    <row r="456" spans="1:15" x14ac:dyDescent="0.2">
      <c r="A456" s="37">
        <f>IF(G456&lt;&gt;"",1+MAX($A$12:A455),"")</f>
        <v>325</v>
      </c>
      <c r="C456" s="93" t="s">
        <v>306</v>
      </c>
      <c r="D456" s="99">
        <v>4</v>
      </c>
      <c r="E456" s="106">
        <v>0</v>
      </c>
      <c r="F456" s="105">
        <f t="shared" si="315"/>
        <v>4</v>
      </c>
      <c r="G456" s="39" t="s">
        <v>42</v>
      </c>
      <c r="H456" s="138">
        <f t="shared" si="316"/>
        <v>128.70000000000002</v>
      </c>
      <c r="I456" s="138">
        <f t="shared" si="317"/>
        <v>514.80000000000007</v>
      </c>
      <c r="J456" s="138">
        <f t="shared" si="318"/>
        <v>201.29999999999998</v>
      </c>
      <c r="K456" s="138">
        <f t="shared" si="319"/>
        <v>805.19999999999993</v>
      </c>
      <c r="L456" s="138">
        <v>71.5</v>
      </c>
      <c r="M456" s="39">
        <f t="shared" si="320"/>
        <v>7.2000000000000011</v>
      </c>
      <c r="N456" s="135">
        <v>330</v>
      </c>
      <c r="O456" s="107">
        <f t="shared" si="321"/>
        <v>1320</v>
      </c>
    </row>
    <row r="457" spans="1:15" x14ac:dyDescent="0.2">
      <c r="A457" s="37">
        <f>IF(G457&lt;&gt;"",1+MAX($A$12:A456),"")</f>
        <v>326</v>
      </c>
      <c r="C457" s="93" t="s">
        <v>296</v>
      </c>
      <c r="D457" s="99">
        <v>154</v>
      </c>
      <c r="E457" s="106">
        <v>0</v>
      </c>
      <c r="F457" s="105">
        <f t="shared" si="315"/>
        <v>154</v>
      </c>
      <c r="G457" s="39" t="s">
        <v>42</v>
      </c>
      <c r="H457" s="138">
        <f t="shared" si="316"/>
        <v>37.050000000000004</v>
      </c>
      <c r="I457" s="138">
        <f t="shared" si="317"/>
        <v>5705.7000000000007</v>
      </c>
      <c r="J457" s="138">
        <f t="shared" si="318"/>
        <v>57.949999999999996</v>
      </c>
      <c r="K457" s="138">
        <f t="shared" si="319"/>
        <v>8924.2999999999993</v>
      </c>
      <c r="L457" s="138">
        <v>71.5</v>
      </c>
      <c r="M457" s="39">
        <f t="shared" si="320"/>
        <v>79.800000000000011</v>
      </c>
      <c r="N457" s="135">
        <v>95</v>
      </c>
      <c r="O457" s="107">
        <f t="shared" si="321"/>
        <v>14630</v>
      </c>
    </row>
    <row r="458" spans="1:15" x14ac:dyDescent="0.2">
      <c r="A458" s="37">
        <f>IF(G458&lt;&gt;"",1+MAX($A$12:A457),"")</f>
        <v>327</v>
      </c>
      <c r="C458" s="93" t="s">
        <v>307</v>
      </c>
      <c r="D458" s="99">
        <v>10</v>
      </c>
      <c r="E458" s="106">
        <v>0</v>
      </c>
      <c r="F458" s="105">
        <f t="shared" si="315"/>
        <v>10</v>
      </c>
      <c r="G458" s="39" t="s">
        <v>42</v>
      </c>
      <c r="H458" s="138">
        <f t="shared" si="316"/>
        <v>113.10000000000001</v>
      </c>
      <c r="I458" s="138">
        <f t="shared" si="317"/>
        <v>1131</v>
      </c>
      <c r="J458" s="138">
        <f t="shared" si="318"/>
        <v>176.9</v>
      </c>
      <c r="K458" s="138">
        <f t="shared" si="319"/>
        <v>1769</v>
      </c>
      <c r="L458" s="138">
        <v>71.5</v>
      </c>
      <c r="M458" s="39">
        <f t="shared" si="320"/>
        <v>15.818181818181818</v>
      </c>
      <c r="N458" s="135">
        <v>290</v>
      </c>
      <c r="O458" s="107">
        <f t="shared" si="321"/>
        <v>2900</v>
      </c>
    </row>
    <row r="459" spans="1:15" x14ac:dyDescent="0.2">
      <c r="A459" s="37">
        <f>IF(G459&lt;&gt;"",1+MAX($A$12:A458),"")</f>
        <v>328</v>
      </c>
      <c r="C459" s="93" t="s">
        <v>308</v>
      </c>
      <c r="D459" s="99">
        <v>7</v>
      </c>
      <c r="E459" s="106">
        <v>0</v>
      </c>
      <c r="F459" s="105">
        <f t="shared" si="315"/>
        <v>7</v>
      </c>
      <c r="G459" s="39" t="s">
        <v>42</v>
      </c>
      <c r="H459" s="138">
        <f t="shared" si="316"/>
        <v>99.45</v>
      </c>
      <c r="I459" s="138">
        <f t="shared" si="317"/>
        <v>696.15</v>
      </c>
      <c r="J459" s="138">
        <f t="shared" si="318"/>
        <v>155.54999999999998</v>
      </c>
      <c r="K459" s="138">
        <f t="shared" si="319"/>
        <v>1088.8499999999999</v>
      </c>
      <c r="L459" s="138">
        <v>71.5</v>
      </c>
      <c r="M459" s="39">
        <f t="shared" si="320"/>
        <v>9.7363636363636363</v>
      </c>
      <c r="N459" s="135">
        <v>255</v>
      </c>
      <c r="O459" s="107">
        <f t="shared" si="321"/>
        <v>1785</v>
      </c>
    </row>
    <row r="460" spans="1:15" x14ac:dyDescent="0.2">
      <c r="A460" s="37">
        <f>IF(G460&lt;&gt;"",1+MAX($A$12:A459),"")</f>
        <v>329</v>
      </c>
      <c r="C460" s="93" t="s">
        <v>309</v>
      </c>
      <c r="D460" s="99">
        <v>4</v>
      </c>
      <c r="E460" s="106">
        <v>0</v>
      </c>
      <c r="F460" s="105">
        <f t="shared" si="315"/>
        <v>4</v>
      </c>
      <c r="G460" s="39" t="s">
        <v>42</v>
      </c>
      <c r="H460" s="138">
        <f t="shared" si="316"/>
        <v>99.45</v>
      </c>
      <c r="I460" s="138">
        <f t="shared" si="317"/>
        <v>397.8</v>
      </c>
      <c r="J460" s="138">
        <f t="shared" si="318"/>
        <v>155.54999999999998</v>
      </c>
      <c r="K460" s="138">
        <f t="shared" si="319"/>
        <v>622.19999999999993</v>
      </c>
      <c r="L460" s="138">
        <v>71.5</v>
      </c>
      <c r="M460" s="39">
        <f t="shared" si="320"/>
        <v>5.5636363636363635</v>
      </c>
      <c r="N460" s="135">
        <v>255</v>
      </c>
      <c r="O460" s="107">
        <f t="shared" si="321"/>
        <v>1020</v>
      </c>
    </row>
    <row r="461" spans="1:15" x14ac:dyDescent="0.2">
      <c r="A461" s="37">
        <f>IF(G461&lt;&gt;"",1+MAX($A$12:A460),"")</f>
        <v>330</v>
      </c>
      <c r="C461" s="93" t="s">
        <v>310</v>
      </c>
      <c r="D461" s="99">
        <v>4</v>
      </c>
      <c r="E461" s="106">
        <v>0</v>
      </c>
      <c r="F461" s="105">
        <f t="shared" si="315"/>
        <v>4</v>
      </c>
      <c r="G461" s="39" t="s">
        <v>42</v>
      </c>
      <c r="H461" s="138">
        <f t="shared" si="316"/>
        <v>99.45</v>
      </c>
      <c r="I461" s="138">
        <f t="shared" si="317"/>
        <v>397.8</v>
      </c>
      <c r="J461" s="138">
        <f t="shared" si="318"/>
        <v>155.54999999999998</v>
      </c>
      <c r="K461" s="138">
        <f t="shared" si="319"/>
        <v>622.19999999999993</v>
      </c>
      <c r="L461" s="138">
        <v>71.5</v>
      </c>
      <c r="M461" s="39">
        <f t="shared" si="320"/>
        <v>5.5636363636363635</v>
      </c>
      <c r="N461" s="135">
        <v>255</v>
      </c>
      <c r="O461" s="107">
        <f t="shared" si="321"/>
        <v>1020</v>
      </c>
    </row>
    <row r="462" spans="1:15" x14ac:dyDescent="0.2">
      <c r="A462" s="37">
        <f>IF(G462&lt;&gt;"",1+MAX($A$12:A461),"")</f>
        <v>331</v>
      </c>
      <c r="C462" s="93" t="s">
        <v>311</v>
      </c>
      <c r="D462" s="99">
        <v>4</v>
      </c>
      <c r="E462" s="106">
        <v>0</v>
      </c>
      <c r="F462" s="105">
        <f t="shared" si="315"/>
        <v>4</v>
      </c>
      <c r="G462" s="39" t="s">
        <v>42</v>
      </c>
      <c r="H462" s="138">
        <f t="shared" si="316"/>
        <v>99.45</v>
      </c>
      <c r="I462" s="138">
        <f t="shared" si="317"/>
        <v>397.8</v>
      </c>
      <c r="J462" s="138">
        <f t="shared" si="318"/>
        <v>155.54999999999998</v>
      </c>
      <c r="K462" s="138">
        <f t="shared" si="319"/>
        <v>622.19999999999993</v>
      </c>
      <c r="L462" s="138">
        <v>71.5</v>
      </c>
      <c r="M462" s="39">
        <f t="shared" si="320"/>
        <v>5.5636363636363635</v>
      </c>
      <c r="N462" s="135">
        <v>255</v>
      </c>
      <c r="O462" s="107">
        <f t="shared" si="321"/>
        <v>1020</v>
      </c>
    </row>
    <row r="463" spans="1:15" x14ac:dyDescent="0.2">
      <c r="A463" s="37">
        <f>IF(G463&lt;&gt;"",1+MAX($A$12:A462),"")</f>
        <v>332</v>
      </c>
      <c r="C463" s="93" t="s">
        <v>312</v>
      </c>
      <c r="D463" s="99">
        <v>15</v>
      </c>
      <c r="E463" s="106">
        <v>0</v>
      </c>
      <c r="F463" s="105">
        <f t="shared" si="315"/>
        <v>15</v>
      </c>
      <c r="G463" s="39" t="s">
        <v>42</v>
      </c>
      <c r="H463" s="138">
        <f t="shared" si="316"/>
        <v>99.45</v>
      </c>
      <c r="I463" s="138">
        <f t="shared" si="317"/>
        <v>1491.75</v>
      </c>
      <c r="J463" s="138">
        <f t="shared" si="318"/>
        <v>155.54999999999998</v>
      </c>
      <c r="K463" s="138">
        <f t="shared" si="319"/>
        <v>2333.2499999999995</v>
      </c>
      <c r="L463" s="138">
        <v>71.5</v>
      </c>
      <c r="M463" s="39">
        <f t="shared" si="320"/>
        <v>20.863636363636363</v>
      </c>
      <c r="N463" s="135">
        <v>255</v>
      </c>
      <c r="O463" s="107">
        <f t="shared" si="321"/>
        <v>3825</v>
      </c>
    </row>
    <row r="464" spans="1:15" x14ac:dyDescent="0.2">
      <c r="A464" s="37">
        <f>IF(G464&lt;&gt;"",1+MAX($A$12:A463),"")</f>
        <v>333</v>
      </c>
      <c r="C464" s="93" t="s">
        <v>313</v>
      </c>
      <c r="D464" s="99">
        <v>2</v>
      </c>
      <c r="E464" s="106">
        <v>0</v>
      </c>
      <c r="F464" s="105">
        <f t="shared" si="315"/>
        <v>2</v>
      </c>
      <c r="G464" s="39" t="s">
        <v>42</v>
      </c>
      <c r="H464" s="138">
        <f t="shared" si="316"/>
        <v>99.45</v>
      </c>
      <c r="I464" s="138">
        <f t="shared" si="317"/>
        <v>198.9</v>
      </c>
      <c r="J464" s="138">
        <f t="shared" si="318"/>
        <v>155.54999999999998</v>
      </c>
      <c r="K464" s="138">
        <f t="shared" si="319"/>
        <v>311.09999999999997</v>
      </c>
      <c r="L464" s="138">
        <v>71.5</v>
      </c>
      <c r="M464" s="39">
        <f t="shared" si="320"/>
        <v>2.7818181818181817</v>
      </c>
      <c r="N464" s="135">
        <v>255</v>
      </c>
      <c r="O464" s="107">
        <f t="shared" si="321"/>
        <v>510</v>
      </c>
    </row>
    <row r="465" spans="1:15" x14ac:dyDescent="0.2">
      <c r="A465" s="37">
        <f>IF(G465&lt;&gt;"",1+MAX($A$12:A464),"")</f>
        <v>334</v>
      </c>
      <c r="C465" s="93" t="s">
        <v>314</v>
      </c>
      <c r="D465" s="99">
        <v>2</v>
      </c>
      <c r="E465" s="106">
        <v>0</v>
      </c>
      <c r="F465" s="105">
        <f t="shared" si="315"/>
        <v>2</v>
      </c>
      <c r="G465" s="39" t="s">
        <v>42</v>
      </c>
      <c r="H465" s="138">
        <f t="shared" si="316"/>
        <v>99.45</v>
      </c>
      <c r="I465" s="138">
        <f t="shared" si="317"/>
        <v>198.9</v>
      </c>
      <c r="J465" s="138">
        <f t="shared" si="318"/>
        <v>155.54999999999998</v>
      </c>
      <c r="K465" s="138">
        <f t="shared" si="319"/>
        <v>311.09999999999997</v>
      </c>
      <c r="L465" s="138">
        <v>71.5</v>
      </c>
      <c r="M465" s="39">
        <f t="shared" si="320"/>
        <v>2.7818181818181817</v>
      </c>
      <c r="N465" s="135">
        <v>255</v>
      </c>
      <c r="O465" s="107">
        <f t="shared" si="321"/>
        <v>510</v>
      </c>
    </row>
    <row r="466" spans="1:15" x14ac:dyDescent="0.2">
      <c r="A466" s="37">
        <f>IF(G466&lt;&gt;"",1+MAX($A$12:A465),"")</f>
        <v>335</v>
      </c>
      <c r="C466" s="93" t="s">
        <v>315</v>
      </c>
      <c r="D466" s="99">
        <v>1</v>
      </c>
      <c r="E466" s="106">
        <v>0</v>
      </c>
      <c r="F466" s="105">
        <f t="shared" si="315"/>
        <v>1</v>
      </c>
      <c r="G466" s="39" t="s">
        <v>42</v>
      </c>
      <c r="H466" s="138">
        <f t="shared" si="316"/>
        <v>99.45</v>
      </c>
      <c r="I466" s="138">
        <f t="shared" si="317"/>
        <v>99.45</v>
      </c>
      <c r="J466" s="138">
        <f t="shared" si="318"/>
        <v>155.54999999999998</v>
      </c>
      <c r="K466" s="138">
        <f t="shared" si="319"/>
        <v>155.54999999999998</v>
      </c>
      <c r="L466" s="138">
        <v>71.5</v>
      </c>
      <c r="M466" s="39">
        <f t="shared" si="320"/>
        <v>1.3909090909090909</v>
      </c>
      <c r="N466" s="135">
        <v>255</v>
      </c>
      <c r="O466" s="107">
        <f t="shared" si="321"/>
        <v>255</v>
      </c>
    </row>
    <row r="467" spans="1:15" x14ac:dyDescent="0.2">
      <c r="A467" s="37">
        <f>IF(G467&lt;&gt;"",1+MAX($A$12:A466),"")</f>
        <v>336</v>
      </c>
      <c r="C467" s="93" t="s">
        <v>316</v>
      </c>
      <c r="D467" s="99">
        <v>4</v>
      </c>
      <c r="E467" s="106">
        <v>0</v>
      </c>
      <c r="F467" s="105">
        <f t="shared" si="315"/>
        <v>4</v>
      </c>
      <c r="G467" s="39" t="s">
        <v>42</v>
      </c>
      <c r="H467" s="138">
        <f t="shared" si="316"/>
        <v>99.45</v>
      </c>
      <c r="I467" s="138">
        <f t="shared" si="317"/>
        <v>397.8</v>
      </c>
      <c r="J467" s="138">
        <f t="shared" si="318"/>
        <v>155.54999999999998</v>
      </c>
      <c r="K467" s="138">
        <f t="shared" si="319"/>
        <v>622.19999999999993</v>
      </c>
      <c r="L467" s="138">
        <v>71.5</v>
      </c>
      <c r="M467" s="39">
        <f t="shared" si="320"/>
        <v>5.5636363636363635</v>
      </c>
      <c r="N467" s="135">
        <v>255</v>
      </c>
      <c r="O467" s="107">
        <f t="shared" si="321"/>
        <v>1020</v>
      </c>
    </row>
    <row r="468" spans="1:15" x14ac:dyDescent="0.2">
      <c r="A468" s="37">
        <f>IF(G468&lt;&gt;"",1+MAX($A$12:A467),"")</f>
        <v>337</v>
      </c>
      <c r="C468" s="93" t="s">
        <v>317</v>
      </c>
      <c r="D468" s="99">
        <v>1</v>
      </c>
      <c r="E468" s="106">
        <v>0</v>
      </c>
      <c r="F468" s="105">
        <f t="shared" si="315"/>
        <v>1</v>
      </c>
      <c r="G468" s="39" t="s">
        <v>42</v>
      </c>
      <c r="H468" s="138">
        <f t="shared" si="316"/>
        <v>99.45</v>
      </c>
      <c r="I468" s="138">
        <f t="shared" si="317"/>
        <v>99.45</v>
      </c>
      <c r="J468" s="138">
        <f t="shared" si="318"/>
        <v>155.54999999999998</v>
      </c>
      <c r="K468" s="138">
        <f t="shared" si="319"/>
        <v>155.54999999999998</v>
      </c>
      <c r="L468" s="138">
        <v>71.5</v>
      </c>
      <c r="M468" s="39">
        <f t="shared" si="320"/>
        <v>1.3909090909090909</v>
      </c>
      <c r="N468" s="135">
        <v>255</v>
      </c>
      <c r="O468" s="107">
        <f t="shared" si="321"/>
        <v>255</v>
      </c>
    </row>
    <row r="469" spans="1:15" x14ac:dyDescent="0.2">
      <c r="A469" s="37">
        <f>IF(G469&lt;&gt;"",1+MAX($A$12:A468),"")</f>
        <v>338</v>
      </c>
      <c r="C469" s="93" t="s">
        <v>318</v>
      </c>
      <c r="D469" s="99">
        <v>3</v>
      </c>
      <c r="E469" s="106">
        <v>0</v>
      </c>
      <c r="F469" s="105">
        <f t="shared" si="315"/>
        <v>3</v>
      </c>
      <c r="G469" s="39" t="s">
        <v>42</v>
      </c>
      <c r="H469" s="138">
        <f t="shared" si="316"/>
        <v>99.45</v>
      </c>
      <c r="I469" s="138">
        <f t="shared" si="317"/>
        <v>298.35000000000002</v>
      </c>
      <c r="J469" s="138">
        <f t="shared" si="318"/>
        <v>155.54999999999998</v>
      </c>
      <c r="K469" s="138">
        <f t="shared" si="319"/>
        <v>466.65</v>
      </c>
      <c r="L469" s="138">
        <v>71.5</v>
      </c>
      <c r="M469" s="39">
        <f t="shared" si="320"/>
        <v>4.1727272727272728</v>
      </c>
      <c r="N469" s="135">
        <v>255</v>
      </c>
      <c r="O469" s="107">
        <f t="shared" si="321"/>
        <v>765</v>
      </c>
    </row>
    <row r="470" spans="1:15" x14ac:dyDescent="0.2">
      <c r="A470" s="37">
        <f>IF(G470&lt;&gt;"",1+MAX($A$12:A469),"")</f>
        <v>339</v>
      </c>
      <c r="C470" s="93" t="s">
        <v>319</v>
      </c>
      <c r="D470" s="99">
        <v>2</v>
      </c>
      <c r="E470" s="106">
        <v>0</v>
      </c>
      <c r="F470" s="105">
        <f t="shared" si="315"/>
        <v>2</v>
      </c>
      <c r="G470" s="39" t="s">
        <v>42</v>
      </c>
      <c r="H470" s="138">
        <f t="shared" si="316"/>
        <v>99.45</v>
      </c>
      <c r="I470" s="138">
        <f t="shared" si="317"/>
        <v>198.9</v>
      </c>
      <c r="J470" s="138">
        <f t="shared" si="318"/>
        <v>155.54999999999998</v>
      </c>
      <c r="K470" s="138">
        <f t="shared" si="319"/>
        <v>311.09999999999997</v>
      </c>
      <c r="L470" s="138">
        <v>71.5</v>
      </c>
      <c r="M470" s="39">
        <f t="shared" si="320"/>
        <v>2.7818181818181817</v>
      </c>
      <c r="N470" s="135">
        <v>255</v>
      </c>
      <c r="O470" s="107">
        <f t="shared" si="321"/>
        <v>510</v>
      </c>
    </row>
    <row r="471" spans="1:15" x14ac:dyDescent="0.2">
      <c r="A471" s="37">
        <f>IF(G471&lt;&gt;"",1+MAX($A$12:A470),"")</f>
        <v>340</v>
      </c>
      <c r="C471" s="93" t="s">
        <v>320</v>
      </c>
      <c r="D471" s="99">
        <v>1</v>
      </c>
      <c r="E471" s="106">
        <v>0</v>
      </c>
      <c r="F471" s="105">
        <f t="shared" si="315"/>
        <v>1</v>
      </c>
      <c r="G471" s="39" t="s">
        <v>42</v>
      </c>
      <c r="H471" s="138">
        <f t="shared" si="316"/>
        <v>99.45</v>
      </c>
      <c r="I471" s="138">
        <f t="shared" si="317"/>
        <v>99.45</v>
      </c>
      <c r="J471" s="138">
        <f t="shared" si="318"/>
        <v>155.54999999999998</v>
      </c>
      <c r="K471" s="138">
        <f t="shared" si="319"/>
        <v>155.54999999999998</v>
      </c>
      <c r="L471" s="138">
        <v>71.5</v>
      </c>
      <c r="M471" s="39">
        <f t="shared" si="320"/>
        <v>1.3909090909090909</v>
      </c>
      <c r="N471" s="135">
        <v>255</v>
      </c>
      <c r="O471" s="107">
        <f t="shared" si="321"/>
        <v>255</v>
      </c>
    </row>
    <row r="472" spans="1:15" x14ac:dyDescent="0.2">
      <c r="A472" s="37">
        <f>IF(G472&lt;&gt;"",1+MAX($A$12:A471),"")</f>
        <v>341</v>
      </c>
      <c r="C472" s="93" t="s">
        <v>321</v>
      </c>
      <c r="D472" s="99">
        <v>2</v>
      </c>
      <c r="E472" s="106">
        <v>0</v>
      </c>
      <c r="F472" s="105">
        <f t="shared" si="315"/>
        <v>2</v>
      </c>
      <c r="G472" s="39" t="s">
        <v>42</v>
      </c>
      <c r="H472" s="138">
        <f t="shared" si="316"/>
        <v>99.45</v>
      </c>
      <c r="I472" s="138">
        <f t="shared" si="317"/>
        <v>198.9</v>
      </c>
      <c r="J472" s="138">
        <f t="shared" si="318"/>
        <v>155.54999999999998</v>
      </c>
      <c r="K472" s="138">
        <f t="shared" si="319"/>
        <v>311.09999999999997</v>
      </c>
      <c r="L472" s="138">
        <v>71.5</v>
      </c>
      <c r="M472" s="39">
        <f t="shared" si="320"/>
        <v>2.7818181818181817</v>
      </c>
      <c r="N472" s="135">
        <v>255</v>
      </c>
      <c r="O472" s="107">
        <f t="shared" si="321"/>
        <v>510</v>
      </c>
    </row>
    <row r="473" spans="1:15" x14ac:dyDescent="0.2">
      <c r="A473" s="37">
        <f>IF(G473&lt;&gt;"",1+MAX($A$12:A472),"")</f>
        <v>342</v>
      </c>
      <c r="C473" s="93" t="s">
        <v>322</v>
      </c>
      <c r="D473" s="99">
        <v>2</v>
      </c>
      <c r="E473" s="106">
        <v>0</v>
      </c>
      <c r="F473" s="105">
        <f t="shared" si="315"/>
        <v>2</v>
      </c>
      <c r="G473" s="39" t="s">
        <v>42</v>
      </c>
      <c r="H473" s="138">
        <f t="shared" si="316"/>
        <v>99.45</v>
      </c>
      <c r="I473" s="138">
        <f t="shared" si="317"/>
        <v>198.9</v>
      </c>
      <c r="J473" s="138">
        <f t="shared" si="318"/>
        <v>155.54999999999998</v>
      </c>
      <c r="K473" s="138">
        <f t="shared" si="319"/>
        <v>311.09999999999997</v>
      </c>
      <c r="L473" s="138">
        <v>71.5</v>
      </c>
      <c r="M473" s="39">
        <f t="shared" si="320"/>
        <v>2.7818181818181817</v>
      </c>
      <c r="N473" s="135">
        <v>255</v>
      </c>
      <c r="O473" s="107">
        <f t="shared" si="321"/>
        <v>510</v>
      </c>
    </row>
    <row r="474" spans="1:15" x14ac:dyDescent="0.2">
      <c r="A474" s="37">
        <f>IF(G474&lt;&gt;"",1+MAX($A$12:A473),"")</f>
        <v>343</v>
      </c>
      <c r="C474" s="93" t="s">
        <v>323</v>
      </c>
      <c r="D474" s="99">
        <v>1</v>
      </c>
      <c r="E474" s="106">
        <v>0</v>
      </c>
      <c r="F474" s="105">
        <f t="shared" si="315"/>
        <v>1</v>
      </c>
      <c r="G474" s="39" t="s">
        <v>42</v>
      </c>
      <c r="H474" s="138">
        <f t="shared" si="316"/>
        <v>99.45</v>
      </c>
      <c r="I474" s="138">
        <f t="shared" si="317"/>
        <v>99.45</v>
      </c>
      <c r="J474" s="138">
        <f t="shared" si="318"/>
        <v>155.54999999999998</v>
      </c>
      <c r="K474" s="138">
        <f t="shared" si="319"/>
        <v>155.54999999999998</v>
      </c>
      <c r="L474" s="138">
        <v>71.5</v>
      </c>
      <c r="M474" s="39">
        <f t="shared" si="320"/>
        <v>1.3909090909090909</v>
      </c>
      <c r="N474" s="135">
        <v>255</v>
      </c>
      <c r="O474" s="107">
        <f t="shared" si="321"/>
        <v>255</v>
      </c>
    </row>
    <row r="475" spans="1:15" x14ac:dyDescent="0.2">
      <c r="A475" s="37">
        <f>IF(G475&lt;&gt;"",1+MAX($A$12:A474),"")</f>
        <v>344</v>
      </c>
      <c r="C475" s="93" t="s">
        <v>324</v>
      </c>
      <c r="D475" s="99">
        <v>1</v>
      </c>
      <c r="E475" s="106">
        <v>0</v>
      </c>
      <c r="F475" s="105">
        <f t="shared" si="315"/>
        <v>1</v>
      </c>
      <c r="G475" s="39" t="s">
        <v>42</v>
      </c>
      <c r="H475" s="138">
        <f t="shared" si="316"/>
        <v>99.45</v>
      </c>
      <c r="I475" s="138">
        <f t="shared" si="317"/>
        <v>99.45</v>
      </c>
      <c r="J475" s="138">
        <f t="shared" si="318"/>
        <v>155.54999999999998</v>
      </c>
      <c r="K475" s="138">
        <f t="shared" si="319"/>
        <v>155.54999999999998</v>
      </c>
      <c r="L475" s="138">
        <v>71.5</v>
      </c>
      <c r="M475" s="39">
        <f t="shared" si="320"/>
        <v>1.3909090909090909</v>
      </c>
      <c r="N475" s="135">
        <v>255</v>
      </c>
      <c r="O475" s="107">
        <f t="shared" si="321"/>
        <v>255</v>
      </c>
    </row>
    <row r="476" spans="1:15" x14ac:dyDescent="0.2">
      <c r="A476" s="37">
        <f>IF(G476&lt;&gt;"",1+MAX($A$12:A475),"")</f>
        <v>345</v>
      </c>
      <c r="C476" s="93" t="s">
        <v>325</v>
      </c>
      <c r="D476" s="99">
        <v>1</v>
      </c>
      <c r="E476" s="106">
        <v>0</v>
      </c>
      <c r="F476" s="105">
        <f t="shared" si="315"/>
        <v>1</v>
      </c>
      <c r="G476" s="39" t="s">
        <v>42</v>
      </c>
      <c r="H476" s="138">
        <f t="shared" si="316"/>
        <v>99.45</v>
      </c>
      <c r="I476" s="138">
        <f t="shared" si="317"/>
        <v>99.45</v>
      </c>
      <c r="J476" s="138">
        <f t="shared" si="318"/>
        <v>155.54999999999998</v>
      </c>
      <c r="K476" s="138">
        <f t="shared" si="319"/>
        <v>155.54999999999998</v>
      </c>
      <c r="L476" s="138">
        <v>71.5</v>
      </c>
      <c r="M476" s="39">
        <f t="shared" si="320"/>
        <v>1.3909090909090909</v>
      </c>
      <c r="N476" s="135">
        <v>255</v>
      </c>
      <c r="O476" s="107">
        <f t="shared" si="321"/>
        <v>255</v>
      </c>
    </row>
    <row r="477" spans="1:15" x14ac:dyDescent="0.2">
      <c r="A477" s="37">
        <f>IF(G477&lt;&gt;"",1+MAX($A$12:A476),"")</f>
        <v>346</v>
      </c>
      <c r="C477" s="93" t="s">
        <v>326</v>
      </c>
      <c r="D477" s="99">
        <v>1</v>
      </c>
      <c r="E477" s="106">
        <v>0</v>
      </c>
      <c r="F477" s="105">
        <f t="shared" si="315"/>
        <v>1</v>
      </c>
      <c r="G477" s="39" t="s">
        <v>42</v>
      </c>
      <c r="H477" s="138">
        <f t="shared" si="316"/>
        <v>99.45</v>
      </c>
      <c r="I477" s="138">
        <f t="shared" si="317"/>
        <v>99.45</v>
      </c>
      <c r="J477" s="138">
        <f t="shared" si="318"/>
        <v>155.54999999999998</v>
      </c>
      <c r="K477" s="138">
        <f t="shared" si="319"/>
        <v>155.54999999999998</v>
      </c>
      <c r="L477" s="138">
        <v>71.5</v>
      </c>
      <c r="M477" s="39">
        <f t="shared" si="320"/>
        <v>1.3909090909090909</v>
      </c>
      <c r="N477" s="135">
        <v>255</v>
      </c>
      <c r="O477" s="107">
        <f t="shared" si="321"/>
        <v>255</v>
      </c>
    </row>
    <row r="478" spans="1:15" x14ac:dyDescent="0.2">
      <c r="A478" s="37">
        <f>IF(G478&lt;&gt;"",1+MAX($A$12:A477),"")</f>
        <v>347</v>
      </c>
      <c r="C478" s="93" t="s">
        <v>327</v>
      </c>
      <c r="D478" s="99">
        <v>4</v>
      </c>
      <c r="E478" s="106">
        <v>0</v>
      </c>
      <c r="F478" s="105">
        <f t="shared" si="315"/>
        <v>4</v>
      </c>
      <c r="G478" s="39" t="s">
        <v>42</v>
      </c>
      <c r="H478" s="138">
        <f t="shared" si="316"/>
        <v>99.45</v>
      </c>
      <c r="I478" s="138">
        <f t="shared" si="317"/>
        <v>397.8</v>
      </c>
      <c r="J478" s="138">
        <f t="shared" si="318"/>
        <v>155.54999999999998</v>
      </c>
      <c r="K478" s="138">
        <f t="shared" si="319"/>
        <v>622.19999999999993</v>
      </c>
      <c r="L478" s="138">
        <v>71.5</v>
      </c>
      <c r="M478" s="39">
        <f t="shared" si="320"/>
        <v>5.5636363636363635</v>
      </c>
      <c r="N478" s="135">
        <v>255</v>
      </c>
      <c r="O478" s="107">
        <f t="shared" si="321"/>
        <v>1020</v>
      </c>
    </row>
    <row r="479" spans="1:15" x14ac:dyDescent="0.2">
      <c r="A479" s="37">
        <f>IF(G479&lt;&gt;"",1+MAX($A$12:A478),"")</f>
        <v>348</v>
      </c>
      <c r="C479" s="93" t="s">
        <v>328</v>
      </c>
      <c r="D479" s="99">
        <v>4</v>
      </c>
      <c r="E479" s="106">
        <v>0</v>
      </c>
      <c r="F479" s="105">
        <f t="shared" si="315"/>
        <v>4</v>
      </c>
      <c r="G479" s="39" t="s">
        <v>42</v>
      </c>
      <c r="H479" s="138">
        <f t="shared" si="316"/>
        <v>99.45</v>
      </c>
      <c r="I479" s="138">
        <f t="shared" si="317"/>
        <v>397.8</v>
      </c>
      <c r="J479" s="138">
        <f t="shared" si="318"/>
        <v>155.54999999999998</v>
      </c>
      <c r="K479" s="138">
        <f t="shared" si="319"/>
        <v>622.19999999999993</v>
      </c>
      <c r="L479" s="138">
        <v>71.5</v>
      </c>
      <c r="M479" s="39">
        <f t="shared" si="320"/>
        <v>5.5636363636363635</v>
      </c>
      <c r="N479" s="135">
        <v>255</v>
      </c>
      <c r="O479" s="107">
        <f t="shared" si="321"/>
        <v>1020</v>
      </c>
    </row>
    <row r="480" spans="1:15" x14ac:dyDescent="0.2">
      <c r="A480" s="37">
        <f>IF(G480&lt;&gt;"",1+MAX($A$12:A479),"")</f>
        <v>349</v>
      </c>
      <c r="C480" s="93" t="s">
        <v>329</v>
      </c>
      <c r="D480" s="99">
        <v>4</v>
      </c>
      <c r="E480" s="106">
        <v>0</v>
      </c>
      <c r="F480" s="105">
        <f t="shared" si="315"/>
        <v>4</v>
      </c>
      <c r="G480" s="39" t="s">
        <v>42</v>
      </c>
      <c r="H480" s="138">
        <f t="shared" si="316"/>
        <v>99.45</v>
      </c>
      <c r="I480" s="138">
        <f t="shared" si="317"/>
        <v>397.8</v>
      </c>
      <c r="J480" s="138">
        <f t="shared" si="318"/>
        <v>155.54999999999998</v>
      </c>
      <c r="K480" s="138">
        <f t="shared" si="319"/>
        <v>622.19999999999993</v>
      </c>
      <c r="L480" s="138">
        <v>71.5</v>
      </c>
      <c r="M480" s="39">
        <f t="shared" si="320"/>
        <v>5.5636363636363635</v>
      </c>
      <c r="N480" s="135">
        <v>255</v>
      </c>
      <c r="O480" s="107">
        <f t="shared" si="321"/>
        <v>1020</v>
      </c>
    </row>
    <row r="481" spans="1:15" x14ac:dyDescent="0.2">
      <c r="A481" s="37" t="str">
        <f>IF(G481&lt;&gt;"",1+MAX($A$12:A480),"")</f>
        <v/>
      </c>
      <c r="E481" s="106"/>
      <c r="F481" s="105"/>
      <c r="N481" s="135"/>
      <c r="O481" s="107"/>
    </row>
    <row r="482" spans="1:15" x14ac:dyDescent="0.2">
      <c r="A482" s="37" t="str">
        <f>IF(G482&lt;&gt;"",1+MAX($A$12:A481),"")</f>
        <v/>
      </c>
      <c r="C482" s="88" t="s">
        <v>217</v>
      </c>
      <c r="E482" s="106"/>
      <c r="F482" s="105"/>
      <c r="N482" s="135"/>
      <c r="O482" s="107"/>
    </row>
    <row r="483" spans="1:15" x14ac:dyDescent="0.2">
      <c r="A483" s="37">
        <f>IF(G483&lt;&gt;"",1+MAX($A$12:A482),"")</f>
        <v>350</v>
      </c>
      <c r="C483" s="93" t="s">
        <v>330</v>
      </c>
      <c r="D483" s="99">
        <v>299</v>
      </c>
      <c r="E483" s="106">
        <v>0</v>
      </c>
      <c r="F483" s="105">
        <f t="shared" ref="F483:F490" si="322">D483*(1+E483)</f>
        <v>299</v>
      </c>
      <c r="G483" s="39" t="s">
        <v>42</v>
      </c>
      <c r="H483" s="138">
        <f t="shared" ref="H483:H492" si="323">0.39*N483</f>
        <v>42.9</v>
      </c>
      <c r="I483" s="138">
        <f t="shared" ref="I483:I492" si="324">H483*F483</f>
        <v>12827.1</v>
      </c>
      <c r="J483" s="138">
        <f t="shared" ref="J483:J492" si="325">0.61*N483</f>
        <v>67.099999999999994</v>
      </c>
      <c r="K483" s="138">
        <f t="shared" ref="K483:K492" si="326">J483*F483</f>
        <v>20062.899999999998</v>
      </c>
      <c r="L483" s="138">
        <v>71.5</v>
      </c>
      <c r="M483" s="39">
        <f t="shared" ref="M483:M492" si="327">I483/L483</f>
        <v>179.4</v>
      </c>
      <c r="N483" s="135">
        <v>110</v>
      </c>
      <c r="O483" s="107">
        <f t="shared" ref="O483:O490" si="328">N483*F483</f>
        <v>32890</v>
      </c>
    </row>
    <row r="484" spans="1:15" x14ac:dyDescent="0.2">
      <c r="A484" s="37">
        <f>IF(G484&lt;&gt;"",1+MAX($A$12:A483),"")</f>
        <v>351</v>
      </c>
      <c r="C484" s="93" t="s">
        <v>331</v>
      </c>
      <c r="D484" s="99">
        <v>17</v>
      </c>
      <c r="E484" s="106">
        <v>0</v>
      </c>
      <c r="F484" s="105">
        <f t="shared" si="322"/>
        <v>17</v>
      </c>
      <c r="G484" s="39" t="s">
        <v>42</v>
      </c>
      <c r="H484" s="138">
        <f t="shared" si="323"/>
        <v>54.6</v>
      </c>
      <c r="I484" s="138">
        <f t="shared" si="324"/>
        <v>928.2</v>
      </c>
      <c r="J484" s="138">
        <f t="shared" si="325"/>
        <v>85.399999999999991</v>
      </c>
      <c r="K484" s="138">
        <f t="shared" si="326"/>
        <v>1451.8</v>
      </c>
      <c r="L484" s="138">
        <v>71.5</v>
      </c>
      <c r="M484" s="39">
        <f t="shared" si="327"/>
        <v>12.981818181818182</v>
      </c>
      <c r="N484" s="135">
        <v>140</v>
      </c>
      <c r="O484" s="107">
        <f t="shared" si="328"/>
        <v>2380</v>
      </c>
    </row>
    <row r="485" spans="1:15" x14ac:dyDescent="0.2">
      <c r="A485" s="37">
        <f>IF(G485&lt;&gt;"",1+MAX($A$12:A484),"")</f>
        <v>352</v>
      </c>
      <c r="C485" s="93" t="s">
        <v>332</v>
      </c>
      <c r="D485" s="99">
        <v>4</v>
      </c>
      <c r="E485" s="106">
        <v>0</v>
      </c>
      <c r="F485" s="105">
        <f t="shared" si="322"/>
        <v>4</v>
      </c>
      <c r="G485" s="39" t="s">
        <v>42</v>
      </c>
      <c r="H485" s="138">
        <f t="shared" si="323"/>
        <v>70.2</v>
      </c>
      <c r="I485" s="138">
        <f t="shared" si="324"/>
        <v>280.8</v>
      </c>
      <c r="J485" s="138">
        <f t="shared" si="325"/>
        <v>109.8</v>
      </c>
      <c r="K485" s="138">
        <f t="shared" si="326"/>
        <v>439.2</v>
      </c>
      <c r="L485" s="138">
        <v>71.5</v>
      </c>
      <c r="M485" s="39">
        <f t="shared" si="327"/>
        <v>3.9272727272727272</v>
      </c>
      <c r="N485" s="135">
        <v>180</v>
      </c>
      <c r="O485" s="107">
        <f t="shared" si="328"/>
        <v>720</v>
      </c>
    </row>
    <row r="486" spans="1:15" x14ac:dyDescent="0.2">
      <c r="A486" s="37">
        <f>IF(G486&lt;&gt;"",1+MAX($A$12:A485),"")</f>
        <v>353</v>
      </c>
      <c r="C486" s="93" t="s">
        <v>333</v>
      </c>
      <c r="D486" s="99">
        <v>7</v>
      </c>
      <c r="E486" s="106">
        <v>0</v>
      </c>
      <c r="F486" s="105">
        <f t="shared" si="322"/>
        <v>7</v>
      </c>
      <c r="G486" s="39" t="s">
        <v>42</v>
      </c>
      <c r="H486" s="138">
        <f t="shared" si="323"/>
        <v>54.6</v>
      </c>
      <c r="I486" s="138">
        <f t="shared" si="324"/>
        <v>382.2</v>
      </c>
      <c r="J486" s="138">
        <f t="shared" si="325"/>
        <v>85.399999999999991</v>
      </c>
      <c r="K486" s="138">
        <f t="shared" si="326"/>
        <v>597.79999999999995</v>
      </c>
      <c r="L486" s="138">
        <v>71.5</v>
      </c>
      <c r="M486" s="39">
        <f t="shared" si="327"/>
        <v>5.3454545454545457</v>
      </c>
      <c r="N486" s="135">
        <v>140</v>
      </c>
      <c r="O486" s="107">
        <f t="shared" si="328"/>
        <v>980</v>
      </c>
    </row>
    <row r="487" spans="1:15" x14ac:dyDescent="0.2">
      <c r="A487" s="37">
        <f>IF(G487&lt;&gt;"",1+MAX($A$12:A486),"")</f>
        <v>354</v>
      </c>
      <c r="C487" s="93" t="s">
        <v>334</v>
      </c>
      <c r="D487" s="99">
        <v>1</v>
      </c>
      <c r="E487" s="106">
        <v>0</v>
      </c>
      <c r="F487" s="105">
        <f t="shared" si="322"/>
        <v>1</v>
      </c>
      <c r="G487" s="39" t="s">
        <v>42</v>
      </c>
      <c r="H487" s="138">
        <f t="shared" si="323"/>
        <v>156</v>
      </c>
      <c r="I487" s="138">
        <f t="shared" si="324"/>
        <v>156</v>
      </c>
      <c r="J487" s="138">
        <f t="shared" si="325"/>
        <v>244</v>
      </c>
      <c r="K487" s="138">
        <f t="shared" si="326"/>
        <v>244</v>
      </c>
      <c r="L487" s="138">
        <v>71.5</v>
      </c>
      <c r="M487" s="39">
        <f t="shared" si="327"/>
        <v>2.1818181818181817</v>
      </c>
      <c r="N487" s="135">
        <v>400</v>
      </c>
      <c r="O487" s="107">
        <f t="shared" si="328"/>
        <v>400</v>
      </c>
    </row>
    <row r="488" spans="1:15" x14ac:dyDescent="0.2">
      <c r="A488" s="37">
        <f>IF(G488&lt;&gt;"",1+MAX($A$12:A487),"")</f>
        <v>355</v>
      </c>
      <c r="C488" s="93" t="s">
        <v>335</v>
      </c>
      <c r="D488" s="99">
        <v>1</v>
      </c>
      <c r="E488" s="106">
        <v>0</v>
      </c>
      <c r="F488" s="105">
        <f t="shared" si="322"/>
        <v>1</v>
      </c>
      <c r="G488" s="39" t="s">
        <v>42</v>
      </c>
      <c r="H488" s="138">
        <f t="shared" si="323"/>
        <v>70.2</v>
      </c>
      <c r="I488" s="138">
        <f t="shared" si="324"/>
        <v>70.2</v>
      </c>
      <c r="J488" s="138">
        <f t="shared" si="325"/>
        <v>109.8</v>
      </c>
      <c r="K488" s="138">
        <f t="shared" si="326"/>
        <v>109.8</v>
      </c>
      <c r="L488" s="138">
        <v>71.5</v>
      </c>
      <c r="M488" s="39">
        <f t="shared" si="327"/>
        <v>0.98181818181818181</v>
      </c>
      <c r="N488" s="135">
        <v>180</v>
      </c>
      <c r="O488" s="107">
        <f t="shared" si="328"/>
        <v>180</v>
      </c>
    </row>
    <row r="489" spans="1:15" x14ac:dyDescent="0.2">
      <c r="A489" s="37">
        <f>IF(G489&lt;&gt;"",1+MAX($A$12:A488),"")</f>
        <v>356</v>
      </c>
      <c r="C489" s="93" t="s">
        <v>336</v>
      </c>
      <c r="D489" s="99">
        <v>1</v>
      </c>
      <c r="E489" s="106">
        <v>0</v>
      </c>
      <c r="F489" s="105">
        <f t="shared" si="322"/>
        <v>1</v>
      </c>
      <c r="G489" s="39" t="s">
        <v>42</v>
      </c>
      <c r="H489" s="138">
        <f t="shared" si="323"/>
        <v>156</v>
      </c>
      <c r="I489" s="138">
        <f t="shared" si="324"/>
        <v>156</v>
      </c>
      <c r="J489" s="138">
        <f t="shared" si="325"/>
        <v>244</v>
      </c>
      <c r="K489" s="138">
        <f t="shared" si="326"/>
        <v>244</v>
      </c>
      <c r="L489" s="138">
        <v>71.5</v>
      </c>
      <c r="M489" s="39">
        <f t="shared" si="327"/>
        <v>2.1818181818181817</v>
      </c>
      <c r="N489" s="135">
        <v>400</v>
      </c>
      <c r="O489" s="107">
        <f t="shared" si="328"/>
        <v>400</v>
      </c>
    </row>
    <row r="490" spans="1:15" x14ac:dyDescent="0.2">
      <c r="A490" s="37">
        <f>IF(G490&lt;&gt;"",1+MAX($A$12:A489),"")</f>
        <v>357</v>
      </c>
      <c r="C490" s="93" t="s">
        <v>337</v>
      </c>
      <c r="D490" s="99">
        <v>8</v>
      </c>
      <c r="E490" s="106">
        <v>0</v>
      </c>
      <c r="F490" s="105">
        <f t="shared" si="322"/>
        <v>8</v>
      </c>
      <c r="G490" s="39" t="s">
        <v>42</v>
      </c>
      <c r="H490" s="138">
        <f t="shared" si="323"/>
        <v>198.9</v>
      </c>
      <c r="I490" s="138">
        <f t="shared" si="324"/>
        <v>1591.2</v>
      </c>
      <c r="J490" s="138">
        <f t="shared" si="325"/>
        <v>311.09999999999997</v>
      </c>
      <c r="K490" s="138">
        <f t="shared" si="326"/>
        <v>2488.7999999999997</v>
      </c>
      <c r="L490" s="138">
        <v>71.5</v>
      </c>
      <c r="M490" s="39">
        <f t="shared" si="327"/>
        <v>22.254545454545454</v>
      </c>
      <c r="N490" s="135">
        <v>510</v>
      </c>
      <c r="O490" s="107">
        <f t="shared" si="328"/>
        <v>4080</v>
      </c>
    </row>
    <row r="491" spans="1:15" x14ac:dyDescent="0.2">
      <c r="A491" s="37">
        <f>IF(G491&lt;&gt;"",1+MAX($A$12:A490),"")</f>
        <v>358</v>
      </c>
      <c r="C491" s="6" t="s">
        <v>338</v>
      </c>
      <c r="D491" s="87">
        <v>8</v>
      </c>
      <c r="E491" s="106">
        <v>0</v>
      </c>
      <c r="F491" s="105">
        <f t="shared" ref="F491" si="329">D491*(1+E491)</f>
        <v>8</v>
      </c>
      <c r="G491" s="39" t="s">
        <v>42</v>
      </c>
      <c r="H491" s="138">
        <f t="shared" si="323"/>
        <v>70.2</v>
      </c>
      <c r="I491" s="138">
        <f t="shared" si="324"/>
        <v>561.6</v>
      </c>
      <c r="J491" s="138">
        <f t="shared" si="325"/>
        <v>109.8</v>
      </c>
      <c r="K491" s="138">
        <f t="shared" si="326"/>
        <v>878.4</v>
      </c>
      <c r="L491" s="138">
        <v>71.5</v>
      </c>
      <c r="M491" s="39">
        <f t="shared" si="327"/>
        <v>7.8545454545454545</v>
      </c>
      <c r="N491" s="135">
        <v>180</v>
      </c>
      <c r="O491" s="107">
        <f t="shared" ref="O491" si="330">N491*F491</f>
        <v>1440</v>
      </c>
    </row>
    <row r="492" spans="1:15" x14ac:dyDescent="0.2">
      <c r="A492" s="37">
        <f>IF(G492&lt;&gt;"",1+MAX($A$12:A491),"")</f>
        <v>359</v>
      </c>
      <c r="C492" s="6" t="s">
        <v>339</v>
      </c>
      <c r="D492" s="87">
        <v>3</v>
      </c>
      <c r="E492" s="106">
        <v>0</v>
      </c>
      <c r="F492" s="105">
        <f t="shared" ref="F492" si="331">D492*(1+E492)</f>
        <v>3</v>
      </c>
      <c r="G492" s="39" t="s">
        <v>42</v>
      </c>
      <c r="H492" s="138">
        <f t="shared" si="323"/>
        <v>70.2</v>
      </c>
      <c r="I492" s="138">
        <f t="shared" si="324"/>
        <v>210.60000000000002</v>
      </c>
      <c r="J492" s="138">
        <f t="shared" si="325"/>
        <v>109.8</v>
      </c>
      <c r="K492" s="138">
        <f t="shared" si="326"/>
        <v>329.4</v>
      </c>
      <c r="L492" s="138">
        <v>71.5</v>
      </c>
      <c r="M492" s="39">
        <f t="shared" si="327"/>
        <v>2.9454545454545458</v>
      </c>
      <c r="N492" s="135">
        <v>180</v>
      </c>
      <c r="O492" s="107">
        <f t="shared" ref="O492" si="332">N492*F492</f>
        <v>540</v>
      </c>
    </row>
    <row r="493" spans="1:15" x14ac:dyDescent="0.2">
      <c r="A493" s="37" t="str">
        <f>IF(G493&lt;&gt;"",1+MAX($A$12:A492),"")</f>
        <v/>
      </c>
      <c r="E493" s="106"/>
      <c r="F493" s="105"/>
      <c r="N493" s="135"/>
      <c r="O493" s="107"/>
    </row>
    <row r="494" spans="1:15" x14ac:dyDescent="0.2">
      <c r="A494" s="37" t="str">
        <f>IF(G494&lt;&gt;"",1+MAX($A$12:A493),"")</f>
        <v/>
      </c>
      <c r="C494" s="88" t="s">
        <v>342</v>
      </c>
      <c r="E494" s="106"/>
      <c r="F494" s="105"/>
      <c r="N494" s="135"/>
      <c r="O494" s="107"/>
    </row>
    <row r="495" spans="1:15" x14ac:dyDescent="0.2">
      <c r="A495" s="37">
        <f>IF(G495&lt;&gt;"",1+MAX($A$12:A494),"")</f>
        <v>360</v>
      </c>
      <c r="C495" s="6" t="s">
        <v>341</v>
      </c>
      <c r="D495" s="87">
        <v>1</v>
      </c>
      <c r="E495" s="106">
        <v>0</v>
      </c>
      <c r="F495" s="105">
        <f t="shared" ref="F495:F496" si="333">D495*(1+E495)</f>
        <v>1</v>
      </c>
      <c r="G495" s="39" t="s">
        <v>42</v>
      </c>
      <c r="H495" s="138">
        <f t="shared" ref="H495:H496" si="334">0.39*N495</f>
        <v>487.5</v>
      </c>
      <c r="I495" s="138">
        <f t="shared" ref="I495:I496" si="335">H495*F495</f>
        <v>487.5</v>
      </c>
      <c r="J495" s="138">
        <f t="shared" ref="J495:J496" si="336">0.61*N495</f>
        <v>762.5</v>
      </c>
      <c r="K495" s="138">
        <f t="shared" ref="K495:K496" si="337">J495*F495</f>
        <v>762.5</v>
      </c>
      <c r="L495" s="138">
        <v>71.5</v>
      </c>
      <c r="M495" s="39">
        <f t="shared" ref="M495:M496" si="338">I495/L495</f>
        <v>6.8181818181818183</v>
      </c>
      <c r="N495" s="135">
        <v>1250</v>
      </c>
      <c r="O495" s="107">
        <f t="shared" ref="O495:O496" si="339">N495*F495</f>
        <v>1250</v>
      </c>
    </row>
    <row r="496" spans="1:15" x14ac:dyDescent="0.2">
      <c r="A496" s="37">
        <f>IF(G496&lt;&gt;"",1+MAX($A$12:A495),"")</f>
        <v>361</v>
      </c>
      <c r="C496" s="6" t="s">
        <v>340</v>
      </c>
      <c r="D496" s="87">
        <v>1</v>
      </c>
      <c r="E496" s="106">
        <v>0</v>
      </c>
      <c r="F496" s="105">
        <f t="shared" si="333"/>
        <v>1</v>
      </c>
      <c r="G496" s="39" t="s">
        <v>42</v>
      </c>
      <c r="H496" s="138">
        <f t="shared" si="334"/>
        <v>487.5</v>
      </c>
      <c r="I496" s="138">
        <f t="shared" si="335"/>
        <v>487.5</v>
      </c>
      <c r="J496" s="138">
        <f t="shared" si="336"/>
        <v>762.5</v>
      </c>
      <c r="K496" s="138">
        <f t="shared" si="337"/>
        <v>762.5</v>
      </c>
      <c r="L496" s="138">
        <v>71.5</v>
      </c>
      <c r="M496" s="39">
        <f t="shared" si="338"/>
        <v>6.8181818181818183</v>
      </c>
      <c r="N496" s="135">
        <v>1250</v>
      </c>
      <c r="O496" s="107">
        <f t="shared" si="339"/>
        <v>1250</v>
      </c>
    </row>
    <row r="497" spans="1:16" x14ac:dyDescent="0.2">
      <c r="A497" s="37" t="str">
        <f>IF(G497&lt;&gt;"",1+MAX($A$12:A496),"")</f>
        <v/>
      </c>
      <c r="E497" s="106"/>
      <c r="F497" s="105"/>
      <c r="N497" s="135"/>
      <c r="O497" s="107"/>
    </row>
    <row r="498" spans="1:16" x14ac:dyDescent="0.2">
      <c r="A498" s="37">
        <f>IF(G498&lt;&gt;"",1+MAX($A$12:A497),"")</f>
        <v>362</v>
      </c>
      <c r="C498" s="6" t="s">
        <v>214</v>
      </c>
      <c r="D498" s="117">
        <v>1</v>
      </c>
      <c r="E498" s="106">
        <v>0</v>
      </c>
      <c r="F498" s="105">
        <f t="shared" ref="F498:F499" si="340">D498*(1+E498)</f>
        <v>1</v>
      </c>
      <c r="G498" s="39" t="s">
        <v>21</v>
      </c>
      <c r="H498" s="138">
        <f t="shared" ref="H498:H499" si="341">0.39*N498</f>
        <v>7215</v>
      </c>
      <c r="I498" s="138">
        <f t="shared" ref="I498:I499" si="342">H498*F498</f>
        <v>7215</v>
      </c>
      <c r="J498" s="138">
        <f t="shared" ref="J498:J499" si="343">0.61*N498</f>
        <v>11285</v>
      </c>
      <c r="K498" s="138">
        <f t="shared" ref="K498:K499" si="344">J498*F498</f>
        <v>11285</v>
      </c>
      <c r="L498" s="138">
        <v>71.5</v>
      </c>
      <c r="M498" s="39">
        <f t="shared" ref="M498:M499" si="345">I498/L498</f>
        <v>100.90909090909091</v>
      </c>
      <c r="N498" s="137">
        <v>18500</v>
      </c>
      <c r="O498" s="107">
        <f t="shared" ref="O498:O499" si="346">N498*F498</f>
        <v>18500</v>
      </c>
    </row>
    <row r="499" spans="1:16" x14ac:dyDescent="0.2">
      <c r="A499" s="37">
        <f>IF(G499&lt;&gt;"",1+MAX($A$12:A498),"")</f>
        <v>363</v>
      </c>
      <c r="C499" s="6" t="s">
        <v>215</v>
      </c>
      <c r="D499" s="117">
        <v>1</v>
      </c>
      <c r="E499" s="106">
        <v>0</v>
      </c>
      <c r="F499" s="105">
        <f t="shared" si="340"/>
        <v>1</v>
      </c>
      <c r="G499" s="39" t="s">
        <v>21</v>
      </c>
      <c r="H499" s="138">
        <f t="shared" si="341"/>
        <v>4095</v>
      </c>
      <c r="I499" s="138">
        <f t="shared" si="342"/>
        <v>4095</v>
      </c>
      <c r="J499" s="138">
        <f t="shared" si="343"/>
        <v>6405</v>
      </c>
      <c r="K499" s="138">
        <f t="shared" si="344"/>
        <v>6405</v>
      </c>
      <c r="L499" s="138">
        <v>71.5</v>
      </c>
      <c r="M499" s="39">
        <f t="shared" si="345"/>
        <v>57.272727272727273</v>
      </c>
      <c r="N499" s="137">
        <v>10500</v>
      </c>
      <c r="O499" s="107">
        <f t="shared" si="346"/>
        <v>10500</v>
      </c>
    </row>
    <row r="500" spans="1:16" x14ac:dyDescent="0.2">
      <c r="A500" s="37" t="str">
        <f>IF(G500&lt;&gt;"",1+MAX($A$12:A499),"")</f>
        <v/>
      </c>
      <c r="F500" s="72"/>
    </row>
    <row r="501" spans="1:16" x14ac:dyDescent="0.2">
      <c r="A501" s="81" t="str">
        <f>IF(G501&lt;&gt;"",1+MAX($A$12:A500),"")</f>
        <v/>
      </c>
      <c r="B501" s="101" t="s">
        <v>71</v>
      </c>
      <c r="C501" s="12" t="s">
        <v>72</v>
      </c>
      <c r="D501" s="13"/>
      <c r="E501" s="51"/>
      <c r="F501" s="51"/>
      <c r="G501" s="51"/>
      <c r="H501" s="51"/>
      <c r="I501" s="51"/>
      <c r="J501" s="51"/>
      <c r="K501" s="51"/>
      <c r="L501" s="51"/>
      <c r="M501" s="51"/>
      <c r="N501" s="131"/>
      <c r="O501" s="51"/>
      <c r="P501" s="52">
        <f>SUM(O502:O507)</f>
        <v>133664.23258283336</v>
      </c>
    </row>
    <row r="502" spans="1:16" x14ac:dyDescent="0.2">
      <c r="A502" s="37" t="str">
        <f>IF(G502&lt;&gt;"",1+MAX($A$12:A501),"")</f>
        <v/>
      </c>
      <c r="F502" s="72"/>
    </row>
    <row r="503" spans="1:16" x14ac:dyDescent="0.2">
      <c r="A503" s="37">
        <f>IF(G503&lt;&gt;"",1+MAX($A$12:A502),"")</f>
        <v>364</v>
      </c>
      <c r="C503" s="6" t="s">
        <v>251</v>
      </c>
      <c r="D503" s="87">
        <f>4490.11*11/27</f>
        <v>1829.3040740740742</v>
      </c>
      <c r="E503" s="78">
        <v>0.1</v>
      </c>
      <c r="F503" s="72">
        <f t="shared" ref="F503" si="347">D503*(1+E503)</f>
        <v>2012.2344814814817</v>
      </c>
      <c r="G503" s="39" t="s">
        <v>48</v>
      </c>
      <c r="N503" s="137">
        <v>65</v>
      </c>
      <c r="O503" s="90">
        <f t="shared" ref="O503" si="348">N503*F503</f>
        <v>130795.24129629631</v>
      </c>
    </row>
    <row r="504" spans="1:16" x14ac:dyDescent="0.2">
      <c r="A504" s="37">
        <f>IF(G504&lt;&gt;"",1+MAX($A$12:A503),"")</f>
        <v>365</v>
      </c>
      <c r="C504" s="6" t="s">
        <v>253</v>
      </c>
      <c r="D504" s="102">
        <f>SUM(D44:D50)</f>
        <v>28.202045666666667</v>
      </c>
      <c r="E504" s="78">
        <v>0.1</v>
      </c>
      <c r="F504" s="72">
        <f t="shared" ref="F504" si="349">D504*(1+E504)</f>
        <v>31.022250233333335</v>
      </c>
      <c r="G504" s="39" t="s">
        <v>48</v>
      </c>
      <c r="N504" s="137">
        <v>65</v>
      </c>
      <c r="O504" s="90">
        <f t="shared" ref="O504" si="350">N504*F504</f>
        <v>2016.4462651666668</v>
      </c>
    </row>
    <row r="505" spans="1:16" x14ac:dyDescent="0.2">
      <c r="A505" s="37">
        <f>IF(G505&lt;&gt;"",1+MAX($A$12:A504),"")</f>
        <v>366</v>
      </c>
      <c r="C505" s="6" t="s">
        <v>255</v>
      </c>
      <c r="D505" s="102">
        <f>SUM(D53:D57)</f>
        <v>5.5816888888888894</v>
      </c>
      <c r="E505" s="78">
        <v>0.1</v>
      </c>
      <c r="F505" s="72">
        <f t="shared" ref="F505" si="351">D505*(1+E505)</f>
        <v>6.1398577777777792</v>
      </c>
      <c r="G505" s="39" t="s">
        <v>48</v>
      </c>
      <c r="N505" s="137">
        <v>65</v>
      </c>
      <c r="O505" s="90">
        <f t="shared" ref="O505" si="352">N505*F505</f>
        <v>399.09075555555563</v>
      </c>
    </row>
    <row r="506" spans="1:16" x14ac:dyDescent="0.2">
      <c r="A506" s="37">
        <f>IF(G506&lt;&gt;"",1+MAX($A$12:A505),"")</f>
        <v>367</v>
      </c>
      <c r="C506" s="6" t="s">
        <v>254</v>
      </c>
      <c r="D506" s="102">
        <f>SUM(D62,D63)</f>
        <v>6.3420177037037035</v>
      </c>
      <c r="E506" s="78">
        <v>0.1</v>
      </c>
      <c r="F506" s="72">
        <f t="shared" ref="F506" si="353">D506*(1+E506)</f>
        <v>6.9762194740740746</v>
      </c>
      <c r="G506" s="39" t="s">
        <v>48</v>
      </c>
      <c r="N506" s="137">
        <v>65</v>
      </c>
      <c r="O506" s="90">
        <f t="shared" ref="O506" si="354">N506*F506</f>
        <v>453.45426581481485</v>
      </c>
    </row>
    <row r="507" spans="1:16" x14ac:dyDescent="0.2">
      <c r="A507" s="37" t="str">
        <f>IF(G507&lt;&gt;"",1+MAX($A$12:A505),"")</f>
        <v/>
      </c>
    </row>
    <row r="508" spans="1:16" ht="16.5" thickBot="1" x14ac:dyDescent="0.25">
      <c r="A508" s="14" t="s">
        <v>5</v>
      </c>
      <c r="B508" s="27"/>
      <c r="C508" s="15"/>
      <c r="D508" s="16"/>
      <c r="E508" s="58"/>
      <c r="F508" s="58"/>
      <c r="G508" s="59"/>
      <c r="H508" s="59"/>
      <c r="I508" s="59"/>
      <c r="J508" s="59"/>
      <c r="K508" s="59"/>
      <c r="L508" s="59"/>
      <c r="M508" s="59"/>
      <c r="N508" s="140"/>
      <c r="O508" s="60">
        <f>SUM(O12:O507)</f>
        <v>1917022.5887680745</v>
      </c>
      <c r="P508" s="60">
        <f>SUM(P12:P507)</f>
        <v>1917022.5887680743</v>
      </c>
    </row>
    <row r="509" spans="1:16" ht="17.25" thickTop="1" thickBot="1" x14ac:dyDescent="0.25">
      <c r="A509" s="14" t="s">
        <v>8</v>
      </c>
      <c r="B509" s="27"/>
      <c r="C509" s="15"/>
      <c r="D509" s="16"/>
      <c r="E509" s="58"/>
      <c r="F509" s="58"/>
      <c r="G509" s="59"/>
      <c r="H509" s="59"/>
      <c r="I509" s="59"/>
      <c r="J509" s="59"/>
      <c r="K509" s="59"/>
      <c r="L509" s="59"/>
      <c r="M509" s="59"/>
      <c r="N509" s="142">
        <v>0.05</v>
      </c>
      <c r="O509" s="61">
        <f>O508*N509</f>
        <v>95851.129438403732</v>
      </c>
      <c r="P509" s="62">
        <f>P508*N509</f>
        <v>95851.129438403717</v>
      </c>
    </row>
    <row r="510" spans="1:16" ht="17.25" thickTop="1" thickBot="1" x14ac:dyDescent="0.25">
      <c r="A510" s="14" t="s">
        <v>7</v>
      </c>
      <c r="B510" s="27"/>
      <c r="C510" s="15"/>
      <c r="D510" s="16"/>
      <c r="E510" s="58"/>
      <c r="F510" s="58"/>
      <c r="G510" s="59"/>
      <c r="H510" s="59"/>
      <c r="I510" s="59"/>
      <c r="J510" s="59"/>
      <c r="K510" s="59"/>
      <c r="L510" s="59"/>
      <c r="M510" s="59"/>
      <c r="N510" s="142">
        <v>0.2</v>
      </c>
      <c r="O510" s="61">
        <f>O508*N510</f>
        <v>383404.51775361493</v>
      </c>
      <c r="P510" s="62">
        <f>P508*N510</f>
        <v>383404.51775361487</v>
      </c>
    </row>
    <row r="511" spans="1:16" ht="16.5" thickTop="1" x14ac:dyDescent="0.2">
      <c r="A511" s="17" t="s">
        <v>6</v>
      </c>
      <c r="B511" s="28"/>
      <c r="C511" s="18"/>
      <c r="D511" s="19"/>
      <c r="E511" s="63"/>
      <c r="F511" s="63"/>
      <c r="G511" s="64"/>
      <c r="H511" s="64"/>
      <c r="I511" s="64"/>
      <c r="J511" s="64"/>
      <c r="K511" s="64"/>
      <c r="L511" s="64"/>
      <c r="M511" s="64"/>
      <c r="N511" s="141"/>
      <c r="O511" s="65">
        <f>SUM(O508:O510)</f>
        <v>2396278.2359600933</v>
      </c>
      <c r="P511" s="66">
        <f>SUM(P508:P510)</f>
        <v>2396278.2359600929</v>
      </c>
    </row>
  </sheetData>
  <sortState ref="C174:H174">
    <sortCondition ref="C174"/>
  </sortState>
  <mergeCells count="2">
    <mergeCell ref="A2:P2"/>
    <mergeCell ref="C6:D6"/>
  </mergeCells>
  <printOptions horizontalCentered="1"/>
  <pageMargins left="0.25" right="0.25" top="0.75" bottom="0.75" header="0.3" footer="0.3"/>
  <pageSetup paperSize="9" scale="31" orientation="portrait" r:id="rId1"/>
  <headerFooter>
    <oddFooter>&amp;C&amp;P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Estimate</vt:lpstr>
      <vt:lpstr>Estimate!Print_Area</vt:lpstr>
      <vt:lpstr>Estimate!Print_Titles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2013-07-08T09:36:48Z</dcterms:created>
  <dcterms:modified xsi:type="dcterms:W3CDTF">2021-09-28T08:08:11Z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S9Connected">
    <vt:bool>true</vt:bool>
  </property>
</Properties>
</file>